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CGF\2021\"/>
    </mc:Choice>
  </mc:AlternateContent>
  <xr:revisionPtr revIDLastSave="0" documentId="13_ncr:1_{D08468EF-83E2-4CA9-BE79-C8089D93B8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tats financiers CGF Bours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5" l="1"/>
  <c r="C73" i="5"/>
  <c r="B73" i="5"/>
  <c r="E70" i="5"/>
  <c r="D70" i="5"/>
  <c r="C70" i="5"/>
  <c r="B70" i="5"/>
  <c r="E69" i="5"/>
  <c r="E74" i="5" s="1"/>
  <c r="D69" i="5"/>
  <c r="D74" i="5" s="1"/>
  <c r="C69" i="5"/>
  <c r="C74" i="5" s="1"/>
  <c r="B69" i="5"/>
  <c r="B74" i="5" s="1"/>
  <c r="B62" i="5"/>
  <c r="B64" i="5" s="1"/>
  <c r="B61" i="5"/>
  <c r="E60" i="5"/>
  <c r="D60" i="5"/>
  <c r="C60" i="5"/>
  <c r="B60" i="5"/>
  <c r="E54" i="5"/>
  <c r="D54" i="5"/>
  <c r="C54" i="5"/>
  <c r="B54" i="5"/>
  <c r="E51" i="5"/>
  <c r="D51" i="5"/>
  <c r="C51" i="5"/>
  <c r="B51" i="5"/>
  <c r="E50" i="5"/>
  <c r="D50" i="5"/>
  <c r="C50" i="5"/>
  <c r="B50" i="5"/>
  <c r="E43" i="5"/>
  <c r="D43" i="5"/>
  <c r="C43" i="5"/>
  <c r="B43" i="5"/>
  <c r="E26" i="5"/>
  <c r="D26" i="5"/>
  <c r="C26" i="5"/>
  <c r="E22" i="5"/>
  <c r="D22" i="5"/>
  <c r="C22" i="5"/>
  <c r="B22" i="5"/>
  <c r="E21" i="5"/>
  <c r="D21" i="5"/>
  <c r="C21" i="5"/>
  <c r="B21" i="5"/>
  <c r="E20" i="5"/>
  <c r="D20" i="5"/>
  <c r="C20" i="5"/>
  <c r="B20" i="5"/>
  <c r="E19" i="5"/>
  <c r="D19" i="5"/>
  <c r="C19" i="5"/>
  <c r="B19" i="5"/>
  <c r="E18" i="5"/>
  <c r="D18" i="5"/>
  <c r="C18" i="5"/>
  <c r="B18" i="5"/>
  <c r="E16" i="5"/>
  <c r="D16" i="5"/>
  <c r="C16" i="5"/>
  <c r="B16" i="5"/>
  <c r="C52" i="5" l="1"/>
  <c r="B52" i="5"/>
  <c r="C159" i="5"/>
  <c r="D52" i="5"/>
  <c r="E159" i="5"/>
  <c r="E52" i="5"/>
  <c r="D17" i="5"/>
  <c r="E17" i="5"/>
  <c r="B75" i="5"/>
  <c r="D141" i="5"/>
  <c r="D159" i="5"/>
  <c r="C140" i="5"/>
  <c r="C142" i="5"/>
  <c r="C144" i="5"/>
  <c r="C75" i="5"/>
  <c r="B17" i="5"/>
  <c r="D140" i="5"/>
  <c r="D142" i="5"/>
  <c r="D144" i="5"/>
  <c r="D166" i="5"/>
  <c r="C168" i="5"/>
  <c r="D143" i="5"/>
  <c r="B78" i="5"/>
  <c r="E141" i="5"/>
  <c r="E143" i="5"/>
  <c r="E165" i="5"/>
  <c r="C17" i="5"/>
  <c r="E140" i="5"/>
  <c r="C141" i="5"/>
  <c r="E142" i="5"/>
  <c r="C143" i="5"/>
  <c r="E144" i="5"/>
  <c r="D168" i="5"/>
  <c r="C165" i="5"/>
  <c r="E166" i="5"/>
  <c r="E168" i="5"/>
  <c r="D165" i="5"/>
  <c r="E139" i="5" l="1"/>
  <c r="C139" i="5"/>
  <c r="D139" i="5"/>
  <c r="C44" i="5" l="1"/>
  <c r="D44" i="5"/>
  <c r="E44" i="5"/>
  <c r="E160" i="5" l="1"/>
  <c r="D160" i="5"/>
  <c r="E61" i="5" l="1"/>
  <c r="E47" i="5"/>
  <c r="C34" i="5"/>
  <c r="C30" i="5"/>
  <c r="E30" i="5"/>
  <c r="E34" i="5" l="1"/>
  <c r="D47" i="5"/>
  <c r="E48" i="5"/>
  <c r="D65" i="5"/>
  <c r="D77" i="5" s="1"/>
  <c r="D73" i="5"/>
  <c r="D75" i="5" s="1"/>
  <c r="C33" i="5"/>
  <c r="E36" i="5"/>
  <c r="D48" i="5"/>
  <c r="D36" i="5"/>
  <c r="E37" i="5"/>
  <c r="C48" i="5"/>
  <c r="D61" i="5"/>
  <c r="C31" i="5"/>
  <c r="D33" i="5"/>
  <c r="C37" i="5"/>
  <c r="D34" i="5"/>
  <c r="C47" i="5"/>
  <c r="C65" i="5"/>
  <c r="C77" i="5" s="1"/>
  <c r="E31" i="5"/>
  <c r="D31" i="5"/>
  <c r="D30" i="5"/>
  <c r="E148" i="5" s="1"/>
  <c r="E33" i="5"/>
  <c r="C36" i="5"/>
  <c r="D37" i="5"/>
  <c r="E162" i="5"/>
  <c r="C61" i="5"/>
  <c r="E65" i="5"/>
  <c r="E77" i="5" s="1"/>
  <c r="E73" i="5"/>
  <c r="E75" i="5" s="1"/>
  <c r="D38" i="5"/>
  <c r="E38" i="5"/>
  <c r="B36" i="5"/>
  <c r="B31" i="5"/>
  <c r="B30" i="5"/>
  <c r="C148" i="5" s="1"/>
  <c r="E5" i="5"/>
  <c r="B5" i="5"/>
  <c r="B48" i="5" l="1"/>
  <c r="C163" i="5" s="1"/>
  <c r="D151" i="5"/>
  <c r="E14" i="5"/>
  <c r="D163" i="5"/>
  <c r="E163" i="5"/>
  <c r="B12" i="5"/>
  <c r="B27" i="5" s="1"/>
  <c r="E15" i="5"/>
  <c r="C13" i="5"/>
  <c r="D12" i="5"/>
  <c r="C7" i="5"/>
  <c r="B37" i="5"/>
  <c r="E151" i="5"/>
  <c r="D39" i="5"/>
  <c r="D154" i="5"/>
  <c r="B7" i="5"/>
  <c r="D15" i="5"/>
  <c r="D9" i="5"/>
  <c r="C6" i="5"/>
  <c r="D5" i="5"/>
  <c r="E128" i="5" s="1"/>
  <c r="B38" i="5"/>
  <c r="B8" i="5"/>
  <c r="C15" i="5"/>
  <c r="D14" i="5"/>
  <c r="E13" i="5"/>
  <c r="C9" i="5"/>
  <c r="D8" i="5"/>
  <c r="E7" i="5"/>
  <c r="C5" i="5"/>
  <c r="B34" i="5"/>
  <c r="C38" i="5"/>
  <c r="C39" i="5" s="1"/>
  <c r="B65" i="5"/>
  <c r="B66" i="5" s="1"/>
  <c r="D155" i="5"/>
  <c r="D148" i="5"/>
  <c r="D32" i="5"/>
  <c r="D119" i="5" s="1"/>
  <c r="E155" i="5"/>
  <c r="E32" i="5"/>
  <c r="E154" i="5"/>
  <c r="E39" i="5"/>
  <c r="B6" i="5"/>
  <c r="E9" i="5"/>
  <c r="D6" i="5"/>
  <c r="C154" i="5"/>
  <c r="B13" i="5"/>
  <c r="C12" i="5"/>
  <c r="E8" i="5"/>
  <c r="B33" i="5"/>
  <c r="C151" i="5" s="1"/>
  <c r="B47" i="5"/>
  <c r="C162" i="5" s="1"/>
  <c r="B14" i="5"/>
  <c r="B9" i="5"/>
  <c r="B15" i="5"/>
  <c r="C14" i="5"/>
  <c r="D13" i="5"/>
  <c r="E12" i="5"/>
  <c r="C8" i="5"/>
  <c r="D7" i="5"/>
  <c r="E6" i="5"/>
  <c r="B32" i="5"/>
  <c r="B44" i="5"/>
  <c r="D152" i="5"/>
  <c r="D162" i="5"/>
  <c r="E152" i="5"/>
  <c r="C32" i="5"/>
  <c r="C105" i="5" s="1"/>
  <c r="D59" i="5"/>
  <c r="D68" i="5" s="1"/>
  <c r="D71" i="5" s="1"/>
  <c r="C59" i="5"/>
  <c r="C68" i="5" s="1"/>
  <c r="C71" i="5" s="1"/>
  <c r="E59" i="5"/>
  <c r="E68" i="5" s="1"/>
  <c r="E71" i="5" s="1"/>
  <c r="B59" i="5"/>
  <c r="B68" i="5" s="1"/>
  <c r="B71" i="5" s="1"/>
  <c r="D105" i="5" l="1"/>
  <c r="E105" i="5"/>
  <c r="E108" i="5"/>
  <c r="D108" i="5"/>
  <c r="E110" i="5"/>
  <c r="C62" i="5"/>
  <c r="C64" i="5" s="1"/>
  <c r="C78" i="5" s="1"/>
  <c r="C80" i="5" s="1"/>
  <c r="E27" i="5"/>
  <c r="B180" i="5"/>
  <c r="D118" i="5"/>
  <c r="D104" i="5"/>
  <c r="D112" i="5"/>
  <c r="E131" i="5"/>
  <c r="E10" i="5"/>
  <c r="C135" i="5"/>
  <c r="B23" i="5"/>
  <c r="B85" i="5" s="1"/>
  <c r="B119" i="5"/>
  <c r="B107" i="5"/>
  <c r="B121" i="5"/>
  <c r="B124" i="5"/>
  <c r="B115" i="5"/>
  <c r="B122" i="5"/>
  <c r="B35" i="5"/>
  <c r="B106" i="5"/>
  <c r="C110" i="5"/>
  <c r="E49" i="5"/>
  <c r="E157" i="5"/>
  <c r="E113" i="5"/>
  <c r="E40" i="5"/>
  <c r="B111" i="5"/>
  <c r="E136" i="5"/>
  <c r="B116" i="5"/>
  <c r="C160" i="5"/>
  <c r="B110" i="5"/>
  <c r="E23" i="5"/>
  <c r="E87" i="5" s="1"/>
  <c r="C136" i="5"/>
  <c r="B10" i="5"/>
  <c r="C113" i="5"/>
  <c r="C49" i="5"/>
  <c r="C40" i="5"/>
  <c r="E132" i="5"/>
  <c r="E186" i="5"/>
  <c r="E181" i="5"/>
  <c r="C112" i="5"/>
  <c r="C27" i="5"/>
  <c r="C10" i="5"/>
  <c r="C180" i="5"/>
  <c r="C128" i="5"/>
  <c r="D131" i="5"/>
  <c r="E135" i="5"/>
  <c r="C137" i="5"/>
  <c r="B112" i="5"/>
  <c r="C129" i="5"/>
  <c r="D132" i="5"/>
  <c r="D181" i="5"/>
  <c r="D186" i="5"/>
  <c r="D49" i="5"/>
  <c r="D157" i="5"/>
  <c r="D113" i="5"/>
  <c r="D40" i="5"/>
  <c r="C119" i="5"/>
  <c r="C118" i="5"/>
  <c r="B39" i="5"/>
  <c r="B41" i="5" s="1"/>
  <c r="B186" i="5"/>
  <c r="B181" i="5"/>
  <c r="E121" i="5"/>
  <c r="E106" i="5"/>
  <c r="E150" i="5"/>
  <c r="E122" i="5"/>
  <c r="E35" i="5"/>
  <c r="E115" i="5"/>
  <c r="E124" i="5"/>
  <c r="E41" i="5"/>
  <c r="E116" i="5"/>
  <c r="E104" i="5"/>
  <c r="E118" i="5"/>
  <c r="E111" i="5"/>
  <c r="D121" i="5"/>
  <c r="D35" i="5"/>
  <c r="D150" i="5"/>
  <c r="D41" i="5"/>
  <c r="D122" i="5"/>
  <c r="D124" i="5"/>
  <c r="D106" i="5"/>
  <c r="D115" i="5"/>
  <c r="D116" i="5"/>
  <c r="D111" i="5"/>
  <c r="D137" i="5"/>
  <c r="E107" i="5"/>
  <c r="E119" i="5"/>
  <c r="C111" i="5"/>
  <c r="C124" i="5"/>
  <c r="C41" i="5"/>
  <c r="C122" i="5"/>
  <c r="C35" i="5"/>
  <c r="C106" i="5"/>
  <c r="C121" i="5"/>
  <c r="C150" i="5"/>
  <c r="C115" i="5"/>
  <c r="C116" i="5"/>
  <c r="C108" i="5"/>
  <c r="C104" i="5"/>
  <c r="D62" i="5"/>
  <c r="D64" i="5" s="1"/>
  <c r="B26" i="5"/>
  <c r="B77" i="5"/>
  <c r="B104" i="5"/>
  <c r="E129" i="5"/>
  <c r="C131" i="5"/>
  <c r="D135" i="5"/>
  <c r="B118" i="5"/>
  <c r="C23" i="5"/>
  <c r="C92" i="5" s="1"/>
  <c r="D129" i="5"/>
  <c r="C155" i="5"/>
  <c r="B108" i="5"/>
  <c r="C152" i="5"/>
  <c r="C132" i="5"/>
  <c r="C186" i="5"/>
  <c r="C181" i="5"/>
  <c r="D136" i="5"/>
  <c r="D27" i="5"/>
  <c r="D180" i="5"/>
  <c r="D128" i="5"/>
  <c r="D10" i="5"/>
  <c r="D110" i="5"/>
  <c r="E180" i="5"/>
  <c r="D23" i="5"/>
  <c r="D91" i="5" s="1"/>
  <c r="E137" i="5"/>
  <c r="E112" i="5"/>
  <c r="C107" i="5"/>
  <c r="D107" i="5"/>
  <c r="B105" i="5"/>
  <c r="E62" i="5"/>
  <c r="E64" i="5" s="1"/>
  <c r="E179" i="5" l="1"/>
  <c r="B86" i="5"/>
  <c r="B84" i="5"/>
  <c r="B93" i="5"/>
  <c r="B88" i="5"/>
  <c r="B91" i="5"/>
  <c r="C66" i="5"/>
  <c r="E175" i="5"/>
  <c r="E90" i="5"/>
  <c r="B87" i="5"/>
  <c r="B92" i="5"/>
  <c r="C85" i="5"/>
  <c r="C87" i="5"/>
  <c r="C90" i="5"/>
  <c r="D86" i="5"/>
  <c r="E84" i="5"/>
  <c r="D179" i="5"/>
  <c r="C93" i="5"/>
  <c r="B114" i="5"/>
  <c r="B45" i="5"/>
  <c r="B42" i="5"/>
  <c r="B176" i="5" s="1"/>
  <c r="D90" i="5"/>
  <c r="D94" i="5"/>
  <c r="D100" i="5"/>
  <c r="D97" i="5"/>
  <c r="D99" i="5"/>
  <c r="D95" i="5"/>
  <c r="D101" i="5"/>
  <c r="D98" i="5"/>
  <c r="D185" i="5"/>
  <c r="D96" i="5"/>
  <c r="D145" i="5"/>
  <c r="D133" i="5"/>
  <c r="D88" i="5"/>
  <c r="C114" i="5"/>
  <c r="C45" i="5"/>
  <c r="C158" i="5"/>
  <c r="C42" i="5"/>
  <c r="C176" i="5" s="1"/>
  <c r="E53" i="5"/>
  <c r="E109" i="5"/>
  <c r="E153" i="5"/>
  <c r="D87" i="5"/>
  <c r="C84" i="5"/>
  <c r="D85" i="5"/>
  <c r="E92" i="5"/>
  <c r="B96" i="5"/>
  <c r="B101" i="5"/>
  <c r="B94" i="5"/>
  <c r="B100" i="5"/>
  <c r="B95" i="5"/>
  <c r="B185" i="5"/>
  <c r="B99" i="5"/>
  <c r="B98" i="5"/>
  <c r="B97" i="5"/>
  <c r="D78" i="5"/>
  <c r="D80" i="5" s="1"/>
  <c r="D66" i="5"/>
  <c r="E78" i="5"/>
  <c r="E80" i="5" s="1"/>
  <c r="E66" i="5"/>
  <c r="D92" i="5"/>
  <c r="E85" i="5"/>
  <c r="D84" i="5"/>
  <c r="C95" i="5"/>
  <c r="C98" i="5"/>
  <c r="C97" i="5"/>
  <c r="C96" i="5"/>
  <c r="C101" i="5"/>
  <c r="C145" i="5"/>
  <c r="C99" i="5"/>
  <c r="C185" i="5"/>
  <c r="C94" i="5"/>
  <c r="C100" i="5"/>
  <c r="C86" i="5"/>
  <c r="D93" i="5"/>
  <c r="D114" i="5"/>
  <c r="D158" i="5"/>
  <c r="D45" i="5"/>
  <c r="D42" i="5"/>
  <c r="D176" i="5" s="1"/>
  <c r="E45" i="5"/>
  <c r="E158" i="5"/>
  <c r="E114" i="5"/>
  <c r="E42" i="5"/>
  <c r="E176" i="5" s="1"/>
  <c r="B40" i="5"/>
  <c r="B49" i="5"/>
  <c r="B120" i="5" s="1"/>
  <c r="B113" i="5"/>
  <c r="E91" i="5"/>
  <c r="C133" i="5"/>
  <c r="C88" i="5"/>
  <c r="C157" i="5"/>
  <c r="C91" i="5"/>
  <c r="E88" i="5"/>
  <c r="E93" i="5"/>
  <c r="C175" i="5"/>
  <c r="C153" i="5"/>
  <c r="C109" i="5"/>
  <c r="C53" i="5"/>
  <c r="B179" i="5"/>
  <c r="C179" i="5"/>
  <c r="C120" i="5"/>
  <c r="E133" i="5"/>
  <c r="D109" i="5"/>
  <c r="D153" i="5"/>
  <c r="D53" i="5"/>
  <c r="D175" i="5"/>
  <c r="D120" i="5"/>
  <c r="D164" i="5"/>
  <c r="E86" i="5"/>
  <c r="E94" i="5"/>
  <c r="E98" i="5"/>
  <c r="E145" i="5"/>
  <c r="E97" i="5"/>
  <c r="E96" i="5"/>
  <c r="E99" i="5"/>
  <c r="E100" i="5"/>
  <c r="E101" i="5"/>
  <c r="E185" i="5"/>
  <c r="E95" i="5"/>
  <c r="E120" i="5"/>
  <c r="E164" i="5"/>
  <c r="B175" i="5"/>
  <c r="B109" i="5"/>
  <c r="B90" i="5"/>
  <c r="B53" i="5" l="1"/>
  <c r="B123" i="5" s="1"/>
  <c r="C164" i="5"/>
  <c r="D55" i="5"/>
  <c r="D123" i="5"/>
  <c r="D167" i="5"/>
  <c r="C182" i="5"/>
  <c r="C183" i="5"/>
  <c r="C117" i="5"/>
  <c r="C161" i="5"/>
  <c r="C46" i="5"/>
  <c r="C177" i="5" s="1"/>
  <c r="B55" i="5"/>
  <c r="C123" i="5"/>
  <c r="C55" i="5"/>
  <c r="D46" i="5"/>
  <c r="D177" i="5" s="1"/>
  <c r="D182" i="5"/>
  <c r="D183" i="5"/>
  <c r="D161" i="5"/>
  <c r="D117" i="5"/>
  <c r="B46" i="5"/>
  <c r="B177" i="5" s="1"/>
  <c r="B183" i="5"/>
  <c r="B182" i="5"/>
  <c r="B117" i="5"/>
  <c r="E123" i="5"/>
  <c r="E167" i="5"/>
  <c r="E55" i="5"/>
  <c r="E183" i="5"/>
  <c r="E161" i="5"/>
  <c r="E117" i="5"/>
  <c r="E46" i="5"/>
  <c r="E177" i="5" s="1"/>
  <c r="C167" i="5" l="1"/>
  <c r="C125" i="5"/>
  <c r="C173" i="5"/>
  <c r="C187" i="5"/>
  <c r="C169" i="5"/>
  <c r="C174" i="5"/>
  <c r="E169" i="5"/>
  <c r="E125" i="5"/>
  <c r="E173" i="5"/>
  <c r="E174" i="5"/>
  <c r="E187" i="5"/>
  <c r="B174" i="5"/>
  <c r="B173" i="5"/>
  <c r="B125" i="5"/>
  <c r="B187" i="5"/>
  <c r="D125" i="5"/>
  <c r="D174" i="5"/>
  <c r="D169" i="5"/>
  <c r="D173" i="5"/>
  <c r="D187" i="5"/>
</calcChain>
</file>

<file path=xl/sharedStrings.xml><?xml version="1.0" encoding="utf-8"?>
<sst xmlns="http://schemas.openxmlformats.org/spreadsheetml/2006/main" count="261" uniqueCount="91">
  <si>
    <t>TOTAL ACTIF</t>
  </si>
  <si>
    <t>PASSIF</t>
  </si>
  <si>
    <t>Emprunts</t>
  </si>
  <si>
    <t>TOTAL PASSIF</t>
  </si>
  <si>
    <t>Autres produits</t>
  </si>
  <si>
    <t>EBE</t>
  </si>
  <si>
    <t>CAF</t>
  </si>
  <si>
    <t>+Produits encaissables</t>
  </si>
  <si>
    <t>Dividendes</t>
  </si>
  <si>
    <t>AF</t>
  </si>
  <si>
    <t>ETE</t>
  </si>
  <si>
    <t>Variation du BFE</t>
  </si>
  <si>
    <t>Investissements nets</t>
  </si>
  <si>
    <t>Sources nettes de financement</t>
  </si>
  <si>
    <t>ACTIFS</t>
  </si>
  <si>
    <t>Titres et comptes titres (nets)</t>
  </si>
  <si>
    <t>Immobilisations (nettes)</t>
  </si>
  <si>
    <t>Comptes titres</t>
  </si>
  <si>
    <t>Comptes clients sur opérations sur titres</t>
  </si>
  <si>
    <t>Fonds propres, dont:</t>
  </si>
  <si>
    <t xml:space="preserve">     Capital social</t>
  </si>
  <si>
    <t xml:space="preserve">     Autres fonds propres</t>
  </si>
  <si>
    <t>INFORMATIONS COMPLEMENTAIRES ('000 FCFA)</t>
  </si>
  <si>
    <t>BILAN ('000 FCFA)</t>
  </si>
  <si>
    <t>Total des produits de base</t>
  </si>
  <si>
    <t>Charges externes et d'exploitation</t>
  </si>
  <si>
    <t>Total des charges de base</t>
  </si>
  <si>
    <t>% du total des produits de base</t>
  </si>
  <si>
    <t>Frais de personnel</t>
  </si>
  <si>
    <t>Autres produits d'exploitation</t>
  </si>
  <si>
    <t>Total des produits</t>
  </si>
  <si>
    <t>Frais financiers</t>
  </si>
  <si>
    <t>Dotations aux amortissements et aux provisions</t>
  </si>
  <si>
    <t>Total des charges</t>
  </si>
  <si>
    <t>Produits nets HAO</t>
  </si>
  <si>
    <t>Charges nettes HAO</t>
  </si>
  <si>
    <t>COMPOSITION DU BILAN (% total des actifs)</t>
  </si>
  <si>
    <t>COMPOSITION DU COMPTE DE RESULTAT (% total des produits de base)</t>
  </si>
  <si>
    <t>TAUX DE CROISSANCE DU BILAN (%)</t>
  </si>
  <si>
    <t>TAUX DE CROISSANCE DU COMPTE DE RESULTAT (%)</t>
  </si>
  <si>
    <t>RATIOS</t>
  </si>
  <si>
    <t>--</t>
  </si>
  <si>
    <t>CASH FLOWS ('000 FCFA)</t>
  </si>
  <si>
    <t>Autofinancement (AF)</t>
  </si>
  <si>
    <t>Capital</t>
  </si>
  <si>
    <t>Retour sur fonds propres (ROE) %</t>
  </si>
  <si>
    <t>Retour sur actifs (ROA) %</t>
  </si>
  <si>
    <t>Coefficient d'exploitation %</t>
  </si>
  <si>
    <t>EBE % produits de base</t>
  </si>
  <si>
    <t>Fonds propres % total des passifs</t>
  </si>
  <si>
    <t>Fonds propres % immobilisations</t>
  </si>
  <si>
    <t>Taux de distribution des dividendes</t>
  </si>
  <si>
    <t>Actifs circulants % passifs circulants</t>
  </si>
  <si>
    <t>Ressources longues % immobilisations nettes</t>
  </si>
  <si>
    <t>EBE / frais financiers (x)</t>
  </si>
  <si>
    <t>COMPTE DE RESULTAT ('000 FCFA)</t>
  </si>
  <si>
    <t>N/P</t>
  </si>
  <si>
    <t>Total des charges (activités ordinaires)</t>
  </si>
  <si>
    <t>Trésorerie actif</t>
  </si>
  <si>
    <t>Débiteurs divers (nets)</t>
  </si>
  <si>
    <t>Trésorerie passif</t>
  </si>
  <si>
    <t>Créditeurs divers</t>
  </si>
  <si>
    <t xml:space="preserve">     Réserves</t>
  </si>
  <si>
    <t xml:space="preserve">     Report à nouveau</t>
  </si>
  <si>
    <t xml:space="preserve">     Résultat de l'exercice</t>
  </si>
  <si>
    <t>Trésorerie nette</t>
  </si>
  <si>
    <t>Produits des opérations sur titres</t>
  </si>
  <si>
    <t>Produits de l'ingénierie financière</t>
  </si>
  <si>
    <t>Total des produits (activités ordinaires)</t>
  </si>
  <si>
    <t>Charges des opérations sur titres</t>
  </si>
  <si>
    <t>Rémunération des intermédiaires et apporteurs d'affaires</t>
  </si>
  <si>
    <t>Valeur ajoutée</t>
  </si>
  <si>
    <t>Impôts et taxes</t>
  </si>
  <si>
    <t>Excédent brut d'exploitation</t>
  </si>
  <si>
    <t>Résultat hors hors activités ordinaires</t>
  </si>
  <si>
    <t>Résultat avant impôts</t>
  </si>
  <si>
    <t>Impôts sur le benefice</t>
  </si>
  <si>
    <t>Résultat net de l'exercice</t>
  </si>
  <si>
    <t>Capacité d'autofinancement (CAF)</t>
  </si>
  <si>
    <t>-Charges décaissables</t>
  </si>
  <si>
    <t>Excédent de trésorerie d'expploitation (ETE)</t>
  </si>
  <si>
    <t>Production immobilisée</t>
  </si>
  <si>
    <t>Emplois à financer</t>
  </si>
  <si>
    <t>Variation de trésorerie</t>
  </si>
  <si>
    <t>Rentabilité</t>
  </si>
  <si>
    <t>Valeur ajoutée % produits de base</t>
  </si>
  <si>
    <t>Liquidité</t>
  </si>
  <si>
    <t>Trésorerie nette % total des actifs</t>
  </si>
  <si>
    <t>Dette financière / EBE (x)</t>
  </si>
  <si>
    <t xml:space="preserve">Emprunts </t>
  </si>
  <si>
    <t>CGF BOURSE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</si>
</sst>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4"/>
      <color rgb="FFC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3" fillId="5" borderId="6" xfId="0" applyFont="1" applyFill="1" applyBorder="1"/>
    <xf numFmtId="0" fontId="3" fillId="5" borderId="3" xfId="0" applyFont="1" applyFill="1" applyBorder="1"/>
    <xf numFmtId="0" fontId="3" fillId="5" borderId="9" xfId="0" applyFont="1" applyFill="1" applyBorder="1"/>
    <xf numFmtId="0" fontId="3" fillId="4" borderId="7" xfId="0" applyFont="1" applyFill="1" applyBorder="1"/>
    <xf numFmtId="0" fontId="3" fillId="4" borderId="0" xfId="0" applyFont="1" applyFill="1"/>
    <xf numFmtId="0" fontId="3" fillId="4" borderId="0" xfId="0" applyFont="1" applyFill="1" applyBorder="1"/>
    <xf numFmtId="0" fontId="3" fillId="4" borderId="10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165" fontId="2" fillId="2" borderId="0" xfId="1" applyNumberFormat="1" applyFont="1" applyFill="1" applyBorder="1"/>
    <xf numFmtId="165" fontId="2" fillId="2" borderId="10" xfId="1" applyNumberFormat="1" applyFont="1" applyFill="1" applyBorder="1"/>
    <xf numFmtId="0" fontId="2" fillId="2" borderId="13" xfId="0" applyFont="1" applyFill="1" applyBorder="1"/>
    <xf numFmtId="165" fontId="2" fillId="2" borderId="2" xfId="1" applyNumberFormat="1" applyFont="1" applyFill="1" applyBorder="1"/>
    <xf numFmtId="0" fontId="3" fillId="2" borderId="0" xfId="0" applyFont="1" applyFill="1"/>
    <xf numFmtId="0" fontId="2" fillId="2" borderId="0" xfId="0" applyFont="1" applyFill="1" applyBorder="1"/>
    <xf numFmtId="0" fontId="2" fillId="2" borderId="10" xfId="0" applyFont="1" applyFill="1" applyBorder="1"/>
    <xf numFmtId="0" fontId="4" fillId="2" borderId="7" xfId="0" applyFont="1" applyFill="1" applyBorder="1"/>
    <xf numFmtId="165" fontId="4" fillId="2" borderId="0" xfId="1" applyNumberFormat="1" applyFont="1" applyFill="1" applyBorder="1"/>
    <xf numFmtId="165" fontId="4" fillId="2" borderId="10" xfId="1" applyNumberFormat="1" applyFont="1" applyFill="1" applyBorder="1"/>
    <xf numFmtId="0" fontId="4" fillId="2" borderId="0" xfId="0" applyFont="1" applyFill="1"/>
    <xf numFmtId="0" fontId="3" fillId="3" borderId="5" xfId="0" applyFont="1" applyFill="1" applyBorder="1"/>
    <xf numFmtId="165" fontId="3" fillId="3" borderId="1" xfId="1" applyNumberFormat="1" applyFont="1" applyFill="1" applyBorder="1"/>
    <xf numFmtId="165" fontId="3" fillId="3" borderId="8" xfId="1" applyNumberFormat="1" applyFont="1" applyFill="1" applyBorder="1"/>
    <xf numFmtId="0" fontId="2" fillId="2" borderId="11" xfId="0" applyFont="1" applyFill="1" applyBorder="1"/>
    <xf numFmtId="165" fontId="2" fillId="2" borderId="4" xfId="0" applyNumberFormat="1" applyFont="1" applyFill="1" applyBorder="1"/>
    <xf numFmtId="0" fontId="3" fillId="2" borderId="6" xfId="0" applyFont="1" applyFill="1" applyBorder="1"/>
    <xf numFmtId="165" fontId="3" fillId="2" borderId="3" xfId="1" applyNumberFormat="1" applyFont="1" applyFill="1" applyBorder="1"/>
    <xf numFmtId="165" fontId="2" fillId="2" borderId="14" xfId="1" applyNumberFormat="1" applyFont="1" applyFill="1" applyBorder="1"/>
    <xf numFmtId="166" fontId="2" fillId="2" borderId="0" xfId="2" applyNumberFormat="1" applyFont="1" applyFill="1" applyBorder="1"/>
    <xf numFmtId="166" fontId="2" fillId="2" borderId="10" xfId="2" applyNumberFormat="1" applyFont="1" applyFill="1" applyBorder="1"/>
    <xf numFmtId="165" fontId="2" fillId="2" borderId="4" xfId="1" applyNumberFormat="1" applyFont="1" applyFill="1" applyBorder="1"/>
    <xf numFmtId="0" fontId="3" fillId="3" borderId="15" xfId="0" applyFont="1" applyFill="1" applyBorder="1"/>
    <xf numFmtId="165" fontId="3" fillId="3" borderId="16" xfId="1" applyNumberFormat="1" applyFont="1" applyFill="1" applyBorder="1"/>
    <xf numFmtId="0" fontId="3" fillId="4" borderId="5" xfId="0" applyFont="1" applyFill="1" applyBorder="1"/>
    <xf numFmtId="165" fontId="3" fillId="4" borderId="1" xfId="1" applyNumberFormat="1" applyFont="1" applyFill="1" applyBorder="1"/>
    <xf numFmtId="165" fontId="3" fillId="4" borderId="8" xfId="1" applyNumberFormat="1" applyFont="1" applyFill="1" applyBorder="1"/>
    <xf numFmtId="0" fontId="3" fillId="3" borderId="7" xfId="0" applyFont="1" applyFill="1" applyBorder="1"/>
    <xf numFmtId="0" fontId="3" fillId="3" borderId="0" xfId="0" applyFont="1" applyFill="1" applyBorder="1"/>
    <xf numFmtId="0" fontId="3" fillId="3" borderId="10" xfId="0" applyFont="1" applyFill="1" applyBorder="1"/>
    <xf numFmtId="0" fontId="2" fillId="2" borderId="7" xfId="0" quotePrefix="1" applyFont="1" applyFill="1" applyBorder="1"/>
    <xf numFmtId="164" fontId="2" fillId="2" borderId="0" xfId="1" applyFont="1" applyFill="1"/>
    <xf numFmtId="164" fontId="3" fillId="4" borderId="0" xfId="1" applyFont="1" applyFill="1" applyBorder="1"/>
    <xf numFmtId="164" fontId="3" fillId="4" borderId="10" xfId="1" applyFont="1" applyFill="1" applyBorder="1"/>
    <xf numFmtId="164" fontId="2" fillId="2" borderId="0" xfId="1" applyFont="1" applyFill="1" applyBorder="1"/>
    <xf numFmtId="164" fontId="2" fillId="2" borderId="10" xfId="1" applyFont="1" applyFill="1" applyBorder="1"/>
    <xf numFmtId="164" fontId="3" fillId="3" borderId="1" xfId="1" applyFont="1" applyFill="1" applyBorder="1"/>
    <xf numFmtId="164" fontId="3" fillId="3" borderId="8" xfId="1" applyFont="1" applyFill="1" applyBorder="1"/>
    <xf numFmtId="0" fontId="3" fillId="2" borderId="7" xfId="0" applyFont="1" applyFill="1" applyBorder="1"/>
    <xf numFmtId="164" fontId="3" fillId="2" borderId="0" xfId="1" applyFont="1" applyFill="1" applyBorder="1"/>
    <xf numFmtId="164" fontId="3" fillId="2" borderId="10" xfId="1" applyFont="1" applyFill="1" applyBorder="1"/>
    <xf numFmtId="164" fontId="3" fillId="2" borderId="3" xfId="1" applyFont="1" applyFill="1" applyBorder="1"/>
    <xf numFmtId="164" fontId="3" fillId="2" borderId="9" xfId="1" applyFont="1" applyFill="1" applyBorder="1"/>
    <xf numFmtId="0" fontId="3" fillId="3" borderId="6" xfId="0" applyFont="1" applyFill="1" applyBorder="1"/>
    <xf numFmtId="164" fontId="3" fillId="3" borderId="3" xfId="1" applyFont="1" applyFill="1" applyBorder="1"/>
    <xf numFmtId="164" fontId="3" fillId="3" borderId="9" xfId="1" applyFont="1" applyFill="1" applyBorder="1"/>
    <xf numFmtId="0" fontId="3" fillId="5" borderId="13" xfId="0" applyFont="1" applyFill="1" applyBorder="1"/>
    <xf numFmtId="0" fontId="3" fillId="5" borderId="2" xfId="0" applyFont="1" applyFill="1" applyBorder="1"/>
    <xf numFmtId="0" fontId="3" fillId="5" borderId="14" xfId="0" applyFont="1" applyFill="1" applyBorder="1"/>
    <xf numFmtId="164" fontId="2" fillId="2" borderId="0" xfId="1" quotePrefix="1" applyFont="1" applyFill="1" applyBorder="1" applyAlignment="1">
      <alignment horizontal="right"/>
    </xf>
    <xf numFmtId="164" fontId="2" fillId="2" borderId="10" xfId="1" quotePrefix="1" applyFont="1" applyFill="1" applyBorder="1" applyAlignment="1">
      <alignment horizontal="right"/>
    </xf>
    <xf numFmtId="164" fontId="2" fillId="2" borderId="4" xfId="1" quotePrefix="1" applyFont="1" applyFill="1" applyBorder="1" applyAlignment="1">
      <alignment horizontal="right"/>
    </xf>
    <xf numFmtId="164" fontId="2" fillId="2" borderId="4" xfId="1" applyFont="1" applyFill="1" applyBorder="1"/>
    <xf numFmtId="164" fontId="2" fillId="2" borderId="12" xfId="1" applyFont="1" applyFill="1" applyBorder="1"/>
    <xf numFmtId="164" fontId="2" fillId="2" borderId="0" xfId="1" quotePrefix="1" applyFont="1" applyFill="1" applyAlignment="1">
      <alignment horizontal="right"/>
    </xf>
    <xf numFmtId="164" fontId="2" fillId="2" borderId="0" xfId="0" applyNumberFormat="1" applyFont="1" applyFill="1" applyBorder="1"/>
    <xf numFmtId="164" fontId="2" fillId="2" borderId="1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2" borderId="12" xfId="0" applyNumberFormat="1" applyFont="1" applyFill="1" applyBorder="1"/>
    <xf numFmtId="164" fontId="3" fillId="3" borderId="0" xfId="1" applyFont="1" applyFill="1" applyBorder="1"/>
    <xf numFmtId="164" fontId="3" fillId="3" borderId="10" xfId="1" applyFont="1" applyFill="1" applyBorder="1"/>
    <xf numFmtId="0" fontId="5" fillId="6" borderId="6" xfId="0" applyFont="1" applyFill="1" applyBorder="1"/>
    <xf numFmtId="0" fontId="5" fillId="6" borderId="3" xfId="0" applyFont="1" applyFill="1" applyBorder="1"/>
    <xf numFmtId="0" fontId="5" fillId="6" borderId="0" xfId="0" applyFont="1" applyFill="1" applyBorder="1"/>
    <xf numFmtId="165" fontId="3" fillId="3" borderId="0" xfId="1" applyNumberFormat="1" applyFont="1" applyFill="1" applyBorder="1"/>
    <xf numFmtId="165" fontId="3" fillId="2" borderId="0" xfId="1" applyNumberFormat="1" applyFont="1" applyFill="1" applyBorder="1"/>
    <xf numFmtId="0" fontId="3" fillId="5" borderId="0" xfId="0" applyFont="1" applyFill="1" applyBorder="1"/>
    <xf numFmtId="0" fontId="5" fillId="6" borderId="10" xfId="0" applyFont="1" applyFill="1" applyBorder="1"/>
    <xf numFmtId="165" fontId="3" fillId="3" borderId="10" xfId="1" applyNumberFormat="1" applyFont="1" applyFill="1" applyBorder="1"/>
    <xf numFmtId="165" fontId="3" fillId="2" borderId="10" xfId="1" applyNumberFormat="1" applyFont="1" applyFill="1" applyBorder="1"/>
    <xf numFmtId="164" fontId="2" fillId="2" borderId="2" xfId="1" applyFont="1" applyFill="1" applyBorder="1"/>
    <xf numFmtId="0" fontId="5" fillId="6" borderId="2" xfId="0" applyFont="1" applyFill="1" applyBorder="1"/>
    <xf numFmtId="0" fontId="3" fillId="3" borderId="2" xfId="0" applyFont="1" applyFill="1" applyBorder="1"/>
    <xf numFmtId="0" fontId="5" fillId="6" borderId="14" xfId="0" applyFont="1" applyFill="1" applyBorder="1"/>
    <xf numFmtId="0" fontId="3" fillId="3" borderId="14" xfId="0" applyFont="1" applyFill="1" applyBorder="1"/>
    <xf numFmtId="0" fontId="2" fillId="2" borderId="2" xfId="0" applyFont="1" applyFill="1" applyBorder="1"/>
    <xf numFmtId="165" fontId="2" fillId="2" borderId="2" xfId="0" applyNumberFormat="1" applyFont="1" applyFill="1" applyBorder="1"/>
    <xf numFmtId="165" fontId="2" fillId="2" borderId="14" xfId="0" applyNumberFormat="1" applyFont="1" applyFill="1" applyBorder="1"/>
    <xf numFmtId="0" fontId="6" fillId="2" borderId="0" xfId="0" applyFont="1" applyFill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J314"/>
  <sheetViews>
    <sheetView tabSelected="1" zoomScale="120" zoomScaleNormal="120" workbookViewId="0">
      <selection activeCell="L27" sqref="L27"/>
    </sheetView>
  </sheetViews>
  <sheetFormatPr baseColWidth="10" defaultColWidth="8.85546875" defaultRowHeight="15" x14ac:dyDescent="0.25"/>
  <cols>
    <col min="1" max="1" width="57.42578125" style="1" customWidth="1"/>
    <col min="2" max="5" width="13.7109375" style="1" hidden="1" customWidth="1"/>
    <col min="6" max="7" width="13.7109375" style="1" customWidth="1"/>
    <col min="8" max="8" width="13.85546875" style="1" customWidth="1"/>
    <col min="9" max="9" width="13.7109375" style="1" customWidth="1"/>
    <col min="10" max="10" width="13.85546875" style="1" customWidth="1"/>
    <col min="11" max="16384" width="8.85546875" style="1"/>
  </cols>
  <sheetData>
    <row r="1" spans="1:10" ht="18.75" x14ac:dyDescent="0.3">
      <c r="A1" s="90" t="s">
        <v>90</v>
      </c>
    </row>
    <row r="2" spans="1:10" x14ac:dyDescent="0.25">
      <c r="I2" s="16"/>
      <c r="J2" s="16"/>
    </row>
    <row r="3" spans="1:10" x14ac:dyDescent="0.25">
      <c r="A3" s="73" t="s">
        <v>23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>
        <v>2017</v>
      </c>
      <c r="H3" s="74">
        <v>2018</v>
      </c>
      <c r="I3" s="83">
        <v>2019</v>
      </c>
      <c r="J3" s="85">
        <v>2020</v>
      </c>
    </row>
    <row r="4" spans="1:10" hidden="1" x14ac:dyDescent="0.25">
      <c r="A4" s="5" t="s">
        <v>14</v>
      </c>
      <c r="B4" s="6"/>
      <c r="C4" s="6"/>
      <c r="D4" s="6"/>
      <c r="E4" s="6"/>
      <c r="F4" s="6"/>
      <c r="G4" s="7"/>
      <c r="H4" s="7"/>
      <c r="I4" s="7"/>
      <c r="J4" s="8"/>
    </row>
    <row r="5" spans="1:10" hidden="1" x14ac:dyDescent="0.25">
      <c r="A5" s="9" t="s">
        <v>58</v>
      </c>
      <c r="B5" s="10" t="e">
        <f>#REF!/1000</f>
        <v>#REF!</v>
      </c>
      <c r="C5" s="10" t="e">
        <f>#REF!/1000</f>
        <v>#REF!</v>
      </c>
      <c r="D5" s="10" t="e">
        <f>#REF!/1000</f>
        <v>#REF!</v>
      </c>
      <c r="E5" s="10" t="e">
        <f>#REF!/1000</f>
        <v>#REF!</v>
      </c>
      <c r="F5" s="10">
        <v>15827401.864</v>
      </c>
      <c r="G5" s="11">
        <v>11148202.398</v>
      </c>
      <c r="H5" s="11">
        <v>15622373.716</v>
      </c>
      <c r="I5" s="11">
        <v>9549704.7129999995</v>
      </c>
      <c r="J5" s="12">
        <v>11631555.433</v>
      </c>
    </row>
    <row r="6" spans="1:10" hidden="1" x14ac:dyDescent="0.25">
      <c r="A6" s="9" t="s">
        <v>15</v>
      </c>
      <c r="B6" s="10" t="e">
        <f>#REF!/1000</f>
        <v>#REF!</v>
      </c>
      <c r="C6" s="10" t="e">
        <f>#REF!/1000</f>
        <v>#REF!</v>
      </c>
      <c r="D6" s="10" t="e">
        <f>#REF!/1000</f>
        <v>#REF!</v>
      </c>
      <c r="E6" s="10" t="e">
        <f>#REF!/1000</f>
        <v>#REF!</v>
      </c>
      <c r="F6" s="10">
        <v>548576.14899999998</v>
      </c>
      <c r="G6" s="11">
        <v>2808121.2370000002</v>
      </c>
      <c r="H6" s="11">
        <v>1103264.395</v>
      </c>
      <c r="I6" s="11">
        <v>3314995.4240000001</v>
      </c>
      <c r="J6" s="12">
        <v>3227461.7409999999</v>
      </c>
    </row>
    <row r="7" spans="1:10" hidden="1" x14ac:dyDescent="0.25">
      <c r="A7" s="9" t="s">
        <v>18</v>
      </c>
      <c r="B7" s="10" t="e">
        <f>#REF!/1000</f>
        <v>#REF!</v>
      </c>
      <c r="C7" s="10" t="e">
        <f>#REF!/1000</f>
        <v>#REF!</v>
      </c>
      <c r="D7" s="10" t="e">
        <f>#REF!/1000</f>
        <v>#REF!</v>
      </c>
      <c r="E7" s="10" t="e">
        <f>#REF!/1000</f>
        <v>#REF!</v>
      </c>
      <c r="F7" s="10">
        <v>0</v>
      </c>
      <c r="G7" s="11">
        <v>0</v>
      </c>
      <c r="H7" s="11">
        <v>0</v>
      </c>
      <c r="I7" s="11">
        <v>0</v>
      </c>
      <c r="J7" s="12">
        <v>0</v>
      </c>
    </row>
    <row r="8" spans="1:10" hidden="1" x14ac:dyDescent="0.25">
      <c r="A8" s="9" t="s">
        <v>59</v>
      </c>
      <c r="B8" s="10" t="e">
        <f>#REF!/1000</f>
        <v>#REF!</v>
      </c>
      <c r="C8" s="10" t="e">
        <f>#REF!/1000</f>
        <v>#REF!</v>
      </c>
      <c r="D8" s="10" t="e">
        <f>#REF!/1000</f>
        <v>#REF!</v>
      </c>
      <c r="E8" s="10" t="e">
        <f>#REF!/1000</f>
        <v>#REF!</v>
      </c>
      <c r="F8" s="10">
        <v>2461246.5959999999</v>
      </c>
      <c r="G8" s="11">
        <v>5415557.8509999998</v>
      </c>
      <c r="H8" s="11">
        <v>5608586.949</v>
      </c>
      <c r="I8" s="11">
        <v>3528750.1320000002</v>
      </c>
      <c r="J8" s="12">
        <v>2329840.247</v>
      </c>
    </row>
    <row r="9" spans="1:10" hidden="1" x14ac:dyDescent="0.25">
      <c r="A9" s="9" t="s">
        <v>16</v>
      </c>
      <c r="B9" s="10" t="e">
        <f>#REF!/1000</f>
        <v>#REF!</v>
      </c>
      <c r="C9" s="10" t="e">
        <f>#REF!/1000</f>
        <v>#REF!</v>
      </c>
      <c r="D9" s="10" t="e">
        <f>#REF!/1000</f>
        <v>#REF!</v>
      </c>
      <c r="E9" s="10" t="e">
        <f>#REF!/1000</f>
        <v>#REF!</v>
      </c>
      <c r="F9" s="10">
        <v>1609386.409</v>
      </c>
      <c r="G9" s="11">
        <v>989239.853</v>
      </c>
      <c r="H9" s="11">
        <v>843999.39300000004</v>
      </c>
      <c r="I9" s="11">
        <v>1156836.233</v>
      </c>
      <c r="J9" s="12">
        <v>1342785.2290000001</v>
      </c>
    </row>
    <row r="10" spans="1:10" s="15" customFormat="1" x14ac:dyDescent="0.25">
      <c r="A10" s="13" t="s">
        <v>0</v>
      </c>
      <c r="B10" s="14" t="e">
        <f>SUM(B5:B9)</f>
        <v>#REF!</v>
      </c>
      <c r="C10" s="14" t="e">
        <f t="shared" ref="C10:H10" si="0">SUM(C5:C9)</f>
        <v>#REF!</v>
      </c>
      <c r="D10" s="14" t="e">
        <f t="shared" si="0"/>
        <v>#REF!</v>
      </c>
      <c r="E10" s="14" t="e">
        <f t="shared" si="0"/>
        <v>#REF!</v>
      </c>
      <c r="F10" s="14">
        <v>20446611.017999999</v>
      </c>
      <c r="G10" s="14">
        <v>20361121.339000002</v>
      </c>
      <c r="H10" s="14">
        <v>23178224.452999998</v>
      </c>
      <c r="I10" s="14">
        <v>17550286.502</v>
      </c>
      <c r="J10" s="29">
        <v>18531642.649999999</v>
      </c>
    </row>
    <row r="11" spans="1:10" hidden="1" x14ac:dyDescent="0.25">
      <c r="A11" s="9" t="s">
        <v>1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idden="1" x14ac:dyDescent="0.25">
      <c r="A12" s="9" t="s">
        <v>60</v>
      </c>
      <c r="B12" s="11" t="e">
        <f>#REF!/1000</f>
        <v>#REF!</v>
      </c>
      <c r="C12" s="11" t="e">
        <f>#REF!/1000</f>
        <v>#REF!</v>
      </c>
      <c r="D12" s="11" t="e">
        <f>#REF!/1000</f>
        <v>#REF!</v>
      </c>
      <c r="E12" s="11" t="e">
        <f>#REF!/1000</f>
        <v>#REF!</v>
      </c>
      <c r="F12" s="11">
        <v>57.192999999999998</v>
      </c>
      <c r="G12" s="11">
        <v>0</v>
      </c>
      <c r="H12" s="11">
        <v>1900000</v>
      </c>
      <c r="I12" s="11">
        <v>643431.74100000004</v>
      </c>
      <c r="J12" s="12">
        <v>807453.53899999999</v>
      </c>
    </row>
    <row r="13" spans="1:10" hidden="1" x14ac:dyDescent="0.25">
      <c r="A13" s="9" t="s">
        <v>17</v>
      </c>
      <c r="B13" s="11" t="e">
        <f>#REF!/1000</f>
        <v>#REF!</v>
      </c>
      <c r="C13" s="11" t="e">
        <f>#REF!/1000</f>
        <v>#REF!</v>
      </c>
      <c r="D13" s="11" t="e">
        <f>#REF!/1000</f>
        <v>#REF!</v>
      </c>
      <c r="E13" s="11" t="e">
        <f>#REF!/1000</f>
        <v>#REF!</v>
      </c>
      <c r="F13" s="11">
        <v>2001.037</v>
      </c>
      <c r="G13" s="11">
        <v>164974.17600000001</v>
      </c>
      <c r="H13" s="11">
        <v>875400.58600000001</v>
      </c>
      <c r="I13" s="11">
        <v>0</v>
      </c>
      <c r="J13" s="12">
        <v>0</v>
      </c>
    </row>
    <row r="14" spans="1:10" hidden="1" x14ac:dyDescent="0.25">
      <c r="A14" s="9" t="s">
        <v>18</v>
      </c>
      <c r="B14" s="11" t="e">
        <f>#REF!/1000</f>
        <v>#REF!</v>
      </c>
      <c r="C14" s="11" t="e">
        <f>#REF!/1000</f>
        <v>#REF!</v>
      </c>
      <c r="D14" s="11" t="e">
        <f>#REF!/1000</f>
        <v>#REF!</v>
      </c>
      <c r="E14" s="11" t="e">
        <f>#REF!/1000</f>
        <v>#REF!</v>
      </c>
      <c r="F14" s="11">
        <v>16767576.275</v>
      </c>
      <c r="G14" s="11">
        <v>10003402.199999999</v>
      </c>
      <c r="H14" s="11">
        <v>11674618.713</v>
      </c>
      <c r="I14" s="11">
        <v>9794678.4049999993</v>
      </c>
      <c r="J14" s="12">
        <v>14612867.424000001</v>
      </c>
    </row>
    <row r="15" spans="1:10" hidden="1" x14ac:dyDescent="0.25">
      <c r="A15" s="9" t="s">
        <v>61</v>
      </c>
      <c r="B15" s="11" t="e">
        <f>#REF!/1000</f>
        <v>#REF!</v>
      </c>
      <c r="C15" s="11" t="e">
        <f>#REF!/1000</f>
        <v>#REF!</v>
      </c>
      <c r="D15" s="11" t="e">
        <f>#REF!/1000</f>
        <v>#REF!</v>
      </c>
      <c r="E15" s="11" t="e">
        <f>#REF!/1000</f>
        <v>#REF!</v>
      </c>
      <c r="F15" s="11">
        <v>1564130.56</v>
      </c>
      <c r="G15" s="11">
        <v>8045950.8650000002</v>
      </c>
      <c r="H15" s="11">
        <v>6478860.8449999997</v>
      </c>
      <c r="I15" s="11">
        <v>4758937.466</v>
      </c>
      <c r="J15" s="12">
        <v>825239.60699999996</v>
      </c>
    </row>
    <row r="16" spans="1:10" hidden="1" x14ac:dyDescent="0.25">
      <c r="A16" s="9" t="s">
        <v>2</v>
      </c>
      <c r="B16" s="11" t="e">
        <f>#REF!/1000</f>
        <v>#REF!</v>
      </c>
      <c r="C16" s="11" t="e">
        <f>#REF!/1000</f>
        <v>#REF!</v>
      </c>
      <c r="D16" s="11" t="e">
        <f>#REF!/1000</f>
        <v>#REF!</v>
      </c>
      <c r="E16" s="11" t="e">
        <f>#REF!/1000</f>
        <v>#REF!</v>
      </c>
      <c r="F16" s="11">
        <v>0</v>
      </c>
      <c r="G16" s="11">
        <v>0</v>
      </c>
      <c r="H16" s="11">
        <v>0</v>
      </c>
      <c r="I16" s="11">
        <v>0</v>
      </c>
      <c r="J16" s="12">
        <v>0</v>
      </c>
    </row>
    <row r="17" spans="1:10" s="15" customFormat="1" x14ac:dyDescent="0.25">
      <c r="A17" s="9" t="s">
        <v>19</v>
      </c>
      <c r="B17" s="11" t="e">
        <f>SUM(B18:B22)</f>
        <v>#REF!</v>
      </c>
      <c r="C17" s="11" t="e">
        <f t="shared" ref="C17:H17" si="1">SUM(C18:C22)</f>
        <v>#REF!</v>
      </c>
      <c r="D17" s="11" t="e">
        <f t="shared" si="1"/>
        <v>#REF!</v>
      </c>
      <c r="E17" s="11" t="e">
        <f t="shared" si="1"/>
        <v>#REF!</v>
      </c>
      <c r="F17" s="11">
        <v>2112845.9530000002</v>
      </c>
      <c r="G17" s="11">
        <v>2146794.0980000002</v>
      </c>
      <c r="H17" s="11">
        <v>2249344.3089999999</v>
      </c>
      <c r="I17" s="11">
        <v>2353238.89</v>
      </c>
      <c r="J17" s="12">
        <v>2286082.08</v>
      </c>
    </row>
    <row r="18" spans="1:10" s="21" customFormat="1" x14ac:dyDescent="0.25">
      <c r="A18" s="18" t="s">
        <v>20</v>
      </c>
      <c r="B18" s="19" t="e">
        <f>#REF!/1000</f>
        <v>#REF!</v>
      </c>
      <c r="C18" s="19" t="e">
        <f>#REF!/1000</f>
        <v>#REF!</v>
      </c>
      <c r="D18" s="19" t="e">
        <f>#REF!/1000</f>
        <v>#REF!</v>
      </c>
      <c r="E18" s="19" t="e">
        <f>#REF!/1000</f>
        <v>#REF!</v>
      </c>
      <c r="F18" s="19">
        <v>1500000</v>
      </c>
      <c r="G18" s="19">
        <v>1500000</v>
      </c>
      <c r="H18" s="19">
        <v>1500000</v>
      </c>
      <c r="I18" s="19">
        <v>1500000</v>
      </c>
      <c r="J18" s="20">
        <v>1500000</v>
      </c>
    </row>
    <row r="19" spans="1:10" hidden="1" x14ac:dyDescent="0.25">
      <c r="A19" s="9" t="s">
        <v>62</v>
      </c>
      <c r="B19" s="10" t="e">
        <f>#REF!/1000</f>
        <v>#REF!</v>
      </c>
      <c r="C19" s="10" t="e">
        <f>#REF!/1000</f>
        <v>#REF!</v>
      </c>
      <c r="D19" s="10" t="e">
        <f>#REF!/1000</f>
        <v>#REF!</v>
      </c>
      <c r="E19" s="10" t="e">
        <f>#REF!/1000</f>
        <v>#REF!</v>
      </c>
      <c r="F19" s="10">
        <v>200000</v>
      </c>
      <c r="G19" s="11">
        <v>208142.56099999999</v>
      </c>
      <c r="H19" s="11">
        <v>212297.71</v>
      </c>
      <c r="I19" s="11">
        <v>226434.20600000001</v>
      </c>
      <c r="J19" s="12">
        <v>250578.554</v>
      </c>
    </row>
    <row r="20" spans="1:10" hidden="1" x14ac:dyDescent="0.25">
      <c r="A20" s="9" t="s">
        <v>63</v>
      </c>
      <c r="B20" s="10" t="e">
        <f>#REF!/1000</f>
        <v>#REF!</v>
      </c>
      <c r="C20" s="10" t="e">
        <f>#REF!/1000</f>
        <v>#REF!</v>
      </c>
      <c r="D20" s="10" t="e">
        <f>#REF!/1000</f>
        <v>#REF!</v>
      </c>
      <c r="E20" s="10" t="e">
        <f>#REF!/1000</f>
        <v>#REF!</v>
      </c>
      <c r="F20" s="10">
        <v>127907.095</v>
      </c>
      <c r="G20" s="11">
        <v>201190.144</v>
      </c>
      <c r="H20" s="11">
        <v>238586.484</v>
      </c>
      <c r="I20" s="11">
        <v>254703.837</v>
      </c>
      <c r="J20" s="12">
        <v>322002.97200000001</v>
      </c>
    </row>
    <row r="21" spans="1:10" hidden="1" x14ac:dyDescent="0.25">
      <c r="A21" s="9" t="s">
        <v>64</v>
      </c>
      <c r="B21" s="10" t="e">
        <f>#REF!/1000</f>
        <v>#REF!</v>
      </c>
      <c r="C21" s="10" t="e">
        <f>#REF!/1000</f>
        <v>#REF!</v>
      </c>
      <c r="D21" s="10" t="e">
        <f>#REF!/1000</f>
        <v>#REF!</v>
      </c>
      <c r="E21" s="10" t="e">
        <f>#REF!/1000</f>
        <v>#REF!</v>
      </c>
      <c r="F21" s="10">
        <v>81425.61</v>
      </c>
      <c r="G21" s="11">
        <v>41551.489000000001</v>
      </c>
      <c r="H21" s="11">
        <v>141364.96</v>
      </c>
      <c r="I21" s="11">
        <v>241443.48300000001</v>
      </c>
      <c r="J21" s="12">
        <v>60840.565000000002</v>
      </c>
    </row>
    <row r="22" spans="1:10" hidden="1" x14ac:dyDescent="0.25">
      <c r="A22" s="9" t="s">
        <v>21</v>
      </c>
      <c r="B22" s="10" t="e">
        <f>(#REF!+#REF!+#REF!+#REF!+#REF!+#REF!)/1000</f>
        <v>#REF!</v>
      </c>
      <c r="C22" s="10" t="e">
        <f>(#REF!+#REF!+#REF!+#REF!+#REF!+#REF!)/1000</f>
        <v>#REF!</v>
      </c>
      <c r="D22" s="10" t="e">
        <f>(#REF!+#REF!+#REF!+#REF!+#REF!+#REF!)/1000</f>
        <v>#REF!</v>
      </c>
      <c r="E22" s="10" t="e">
        <f>(#REF!+#REF!+#REF!+#REF!+#REF!+#REF!)/1000</f>
        <v>#REF!</v>
      </c>
      <c r="F22" s="10">
        <v>203513.24799999999</v>
      </c>
      <c r="G22" s="11">
        <v>195909.90400000001</v>
      </c>
      <c r="H22" s="11">
        <v>157095.155</v>
      </c>
      <c r="I22" s="11">
        <v>130657.364</v>
      </c>
      <c r="J22" s="12">
        <v>152659.989</v>
      </c>
    </row>
    <row r="23" spans="1:10" s="15" customFormat="1" ht="15.75" hidden="1" thickBot="1" x14ac:dyDescent="0.3">
      <c r="A23" s="22" t="s">
        <v>3</v>
      </c>
      <c r="B23" s="23" t="e">
        <f>SUM(B12:B17)</f>
        <v>#REF!</v>
      </c>
      <c r="C23" s="23" t="e">
        <f t="shared" ref="C23:H23" si="2">SUM(C12:C17)</f>
        <v>#REF!</v>
      </c>
      <c r="D23" s="23" t="e">
        <f t="shared" si="2"/>
        <v>#REF!</v>
      </c>
      <c r="E23" s="23" t="e">
        <f t="shared" si="2"/>
        <v>#REF!</v>
      </c>
      <c r="F23" s="23">
        <v>20446611.018000003</v>
      </c>
      <c r="G23" s="23">
        <v>20361121.339000002</v>
      </c>
      <c r="H23" s="23">
        <v>23178224.452999998</v>
      </c>
      <c r="I23" s="76">
        <v>17550286.502</v>
      </c>
      <c r="J23" s="80">
        <v>18531642.650000002</v>
      </c>
    </row>
    <row r="24" spans="1:10" hidden="1" x14ac:dyDescent="0.25">
      <c r="G24" s="16"/>
      <c r="I24" s="16"/>
      <c r="J24" s="17"/>
    </row>
    <row r="25" spans="1:10" x14ac:dyDescent="0.25">
      <c r="A25" s="73" t="s">
        <v>22</v>
      </c>
      <c r="B25" s="74">
        <v>2012</v>
      </c>
      <c r="C25" s="74">
        <v>2013</v>
      </c>
      <c r="D25" s="74">
        <v>2014</v>
      </c>
      <c r="E25" s="74">
        <v>2015</v>
      </c>
      <c r="F25" s="74">
        <v>2016</v>
      </c>
      <c r="G25" s="74">
        <v>2017</v>
      </c>
      <c r="H25" s="74">
        <v>2018</v>
      </c>
      <c r="I25" s="83">
        <v>2019</v>
      </c>
      <c r="J25" s="85">
        <v>2020</v>
      </c>
    </row>
    <row r="26" spans="1:10" hidden="1" x14ac:dyDescent="0.25">
      <c r="A26" s="9" t="s">
        <v>8</v>
      </c>
      <c r="B26" s="11" t="e">
        <f>#REF!/1000</f>
        <v>#REF!</v>
      </c>
      <c r="C26" s="11" t="e">
        <f>#REF!/1000</f>
        <v>#REF!</v>
      </c>
      <c r="D26" s="11" t="e">
        <f>#REF!/1000</f>
        <v>#REF!</v>
      </c>
      <c r="E26" s="11" t="e">
        <f>#REF!/1000</f>
        <v>#REF!</v>
      </c>
      <c r="F26" s="11">
        <v>333333.33299999998</v>
      </c>
      <c r="G26" s="11">
        <v>0</v>
      </c>
      <c r="H26" s="11">
        <v>0</v>
      </c>
      <c r="I26" s="11">
        <v>111111.111</v>
      </c>
      <c r="J26" s="12">
        <v>0</v>
      </c>
    </row>
    <row r="27" spans="1:10" x14ac:dyDescent="0.25">
      <c r="A27" s="25" t="s">
        <v>65</v>
      </c>
      <c r="B27" s="26" t="e">
        <f>B5-B12</f>
        <v>#REF!</v>
      </c>
      <c r="C27" s="26" t="e">
        <f t="shared" ref="C27:H27" si="3">C5-C12</f>
        <v>#REF!</v>
      </c>
      <c r="D27" s="26" t="e">
        <f t="shared" si="3"/>
        <v>#REF!</v>
      </c>
      <c r="E27" s="26" t="e">
        <f t="shared" si="3"/>
        <v>#REF!</v>
      </c>
      <c r="F27" s="26">
        <v>15827344.671</v>
      </c>
      <c r="G27" s="26">
        <v>11148202.398</v>
      </c>
      <c r="H27" s="26">
        <v>13722373.716</v>
      </c>
      <c r="I27" s="88">
        <v>8906272.9719999991</v>
      </c>
      <c r="J27" s="89">
        <v>10824101.893999999</v>
      </c>
    </row>
    <row r="28" spans="1:10" hidden="1" x14ac:dyDescent="0.25">
      <c r="G28" s="16"/>
      <c r="I28" s="16"/>
      <c r="J28" s="17"/>
    </row>
    <row r="29" spans="1:10" x14ac:dyDescent="0.25">
      <c r="A29" s="73" t="s">
        <v>55</v>
      </c>
      <c r="B29" s="74">
        <v>2012</v>
      </c>
      <c r="C29" s="74">
        <v>2013</v>
      </c>
      <c r="D29" s="74">
        <v>2014</v>
      </c>
      <c r="E29" s="74">
        <v>2015</v>
      </c>
      <c r="F29" s="74">
        <v>2016</v>
      </c>
      <c r="G29" s="74">
        <v>2017</v>
      </c>
      <c r="H29" s="74">
        <v>2018</v>
      </c>
      <c r="I29" s="83">
        <v>2019</v>
      </c>
      <c r="J29" s="85">
        <v>2020</v>
      </c>
    </row>
    <row r="30" spans="1:10" hidden="1" x14ac:dyDescent="0.25">
      <c r="A30" s="9" t="s">
        <v>66</v>
      </c>
      <c r="B30" s="10" t="e">
        <f>#REF!/1000</f>
        <v>#REF!</v>
      </c>
      <c r="C30" s="10" t="e">
        <f>#REF!/1000</f>
        <v>#REF!</v>
      </c>
      <c r="D30" s="10" t="e">
        <f>#REF!/1000</f>
        <v>#REF!</v>
      </c>
      <c r="E30" s="10" t="e">
        <f>#REF!/1000</f>
        <v>#REF!</v>
      </c>
      <c r="F30" s="10">
        <v>1363866.574</v>
      </c>
      <c r="G30" s="11">
        <v>1338590.2479999999</v>
      </c>
      <c r="H30" s="11">
        <v>1207241.331</v>
      </c>
      <c r="I30" s="11">
        <v>1345093.5209999999</v>
      </c>
      <c r="J30" s="12">
        <v>1397129.2560000001</v>
      </c>
    </row>
    <row r="31" spans="1:10" hidden="1" x14ac:dyDescent="0.25">
      <c r="A31" s="9" t="s">
        <v>67</v>
      </c>
      <c r="B31" s="10" t="e">
        <f>#REF!/1000</f>
        <v>#REF!</v>
      </c>
      <c r="C31" s="10" t="e">
        <f>#REF!/1000</f>
        <v>#REF!</v>
      </c>
      <c r="D31" s="10" t="e">
        <f>#REF!/1000</f>
        <v>#REF!</v>
      </c>
      <c r="E31" s="10" t="e">
        <f>#REF!/1000</f>
        <v>#REF!</v>
      </c>
      <c r="F31" s="10">
        <v>0</v>
      </c>
      <c r="G31" s="11">
        <v>0</v>
      </c>
      <c r="H31" s="11">
        <v>62068.065000000002</v>
      </c>
      <c r="I31" s="11">
        <v>33489.114999999998</v>
      </c>
      <c r="J31" s="12">
        <v>9839.3549999999996</v>
      </c>
    </row>
    <row r="32" spans="1:10" s="15" customFormat="1" hidden="1" x14ac:dyDescent="0.25">
      <c r="A32" s="27" t="s">
        <v>24</v>
      </c>
      <c r="B32" s="28" t="e">
        <f>SUM(B30:B31)</f>
        <v>#REF!</v>
      </c>
      <c r="C32" s="28" t="e">
        <f t="shared" ref="C32:H32" si="4">SUM(C30:C31)</f>
        <v>#REF!</v>
      </c>
      <c r="D32" s="28" t="e">
        <f t="shared" si="4"/>
        <v>#REF!</v>
      </c>
      <c r="E32" s="28" t="e">
        <f t="shared" si="4"/>
        <v>#REF!</v>
      </c>
      <c r="F32" s="28">
        <v>1363866.574</v>
      </c>
      <c r="G32" s="28">
        <v>1338590.2479999999</v>
      </c>
      <c r="H32" s="28">
        <v>1269309.3959999999</v>
      </c>
      <c r="I32" s="77">
        <v>1378582.6359999999</v>
      </c>
      <c r="J32" s="81">
        <v>1406968.611</v>
      </c>
    </row>
    <row r="33" spans="1:10" hidden="1" x14ac:dyDescent="0.25">
      <c r="A33" s="9" t="s">
        <v>29</v>
      </c>
      <c r="B33" s="10" t="e">
        <f>#REF!/1000</f>
        <v>#REF!</v>
      </c>
      <c r="C33" s="10" t="e">
        <f>#REF!/1000</f>
        <v>#REF!</v>
      </c>
      <c r="D33" s="10" t="e">
        <f>#REF!/1000</f>
        <v>#REF!</v>
      </c>
      <c r="E33" s="10" t="e">
        <f>#REF!/1000</f>
        <v>#REF!</v>
      </c>
      <c r="F33" s="10">
        <v>786704.995</v>
      </c>
      <c r="G33" s="11">
        <v>302531.99200000003</v>
      </c>
      <c r="H33" s="11">
        <v>495339.44400000002</v>
      </c>
      <c r="I33" s="11">
        <v>500177.826</v>
      </c>
      <c r="J33" s="12">
        <v>380589.57199999999</v>
      </c>
    </row>
    <row r="34" spans="1:10" hidden="1" x14ac:dyDescent="0.25">
      <c r="A34" s="9" t="s">
        <v>4</v>
      </c>
      <c r="B34" s="10" t="e">
        <f>#REF!/1000</f>
        <v>#REF!</v>
      </c>
      <c r="C34" s="10" t="e">
        <f>#REF!/1000</f>
        <v>#REF!</v>
      </c>
      <c r="D34" s="10" t="e">
        <f>#REF!/1000</f>
        <v>#REF!</v>
      </c>
      <c r="E34" s="10" t="e">
        <f>#REF!/1000</f>
        <v>#REF!</v>
      </c>
      <c r="F34" s="10">
        <v>84378.592000000004</v>
      </c>
      <c r="G34" s="11">
        <v>444378.94199999998</v>
      </c>
      <c r="H34" s="11">
        <v>183478.389</v>
      </c>
      <c r="I34" s="11">
        <v>305827.81599999999</v>
      </c>
      <c r="J34" s="12">
        <v>154142.136</v>
      </c>
    </row>
    <row r="35" spans="1:10" x14ac:dyDescent="0.25">
      <c r="A35" s="13" t="s">
        <v>68</v>
      </c>
      <c r="B35" s="14" t="e">
        <f>SUM(B32:B34)</f>
        <v>#REF!</v>
      </c>
      <c r="C35" s="14" t="e">
        <f t="shared" ref="C35:H35" si="5">SUM(C32:C34)</f>
        <v>#REF!</v>
      </c>
      <c r="D35" s="14" t="e">
        <f t="shared" si="5"/>
        <v>#REF!</v>
      </c>
      <c r="E35" s="14" t="e">
        <f t="shared" si="5"/>
        <v>#REF!</v>
      </c>
      <c r="F35" s="14">
        <v>2234950.1610000003</v>
      </c>
      <c r="G35" s="14">
        <v>2085501.182</v>
      </c>
      <c r="H35" s="14">
        <v>1948127.2289999998</v>
      </c>
      <c r="I35" s="14">
        <v>2184588.2779999999</v>
      </c>
      <c r="J35" s="29">
        <v>1941700.3189999999</v>
      </c>
    </row>
    <row r="36" spans="1:10" hidden="1" x14ac:dyDescent="0.25">
      <c r="A36" s="9" t="s">
        <v>69</v>
      </c>
      <c r="B36" s="11" t="e">
        <f>-#REF!/1000</f>
        <v>#REF!</v>
      </c>
      <c r="C36" s="11" t="e">
        <f>-#REF!/1000</f>
        <v>#REF!</v>
      </c>
      <c r="D36" s="11" t="e">
        <f>-#REF!/1000</f>
        <v>#REF!</v>
      </c>
      <c r="E36" s="11" t="e">
        <f>-#REF!/1000</f>
        <v>#REF!</v>
      </c>
      <c r="F36" s="11">
        <v>-9139.9609999999993</v>
      </c>
      <c r="G36" s="11">
        <v>-8053.3239999999996</v>
      </c>
      <c r="H36" s="11">
        <v>-7588.6210000000001</v>
      </c>
      <c r="I36" s="11">
        <v>-6275</v>
      </c>
      <c r="J36" s="12">
        <v>-5795.4949999999999</v>
      </c>
    </row>
    <row r="37" spans="1:10" hidden="1" x14ac:dyDescent="0.25">
      <c r="A37" s="9" t="s">
        <v>25</v>
      </c>
      <c r="B37" s="11" t="e">
        <f>-#REF!/1000</f>
        <v>#REF!</v>
      </c>
      <c r="C37" s="11" t="e">
        <f>-#REF!/1000</f>
        <v>#REF!</v>
      </c>
      <c r="D37" s="11" t="e">
        <f>-#REF!/1000</f>
        <v>#REF!</v>
      </c>
      <c r="E37" s="11" t="e">
        <f>-#REF!/1000</f>
        <v>#REF!</v>
      </c>
      <c r="F37" s="11">
        <v>-961515.62100000004</v>
      </c>
      <c r="G37" s="11">
        <v>-1041056.206</v>
      </c>
      <c r="H37" s="11">
        <v>-992925.26199999999</v>
      </c>
      <c r="I37" s="11">
        <v>-893269.65800000005</v>
      </c>
      <c r="J37" s="12">
        <v>-830225.84900000005</v>
      </c>
    </row>
    <row r="38" spans="1:10" hidden="1" x14ac:dyDescent="0.25">
      <c r="A38" s="9" t="s">
        <v>70</v>
      </c>
      <c r="B38" s="11" t="e">
        <f>-#REF!/1000</f>
        <v>#REF!</v>
      </c>
      <c r="C38" s="11" t="e">
        <f>-#REF!/1000</f>
        <v>#REF!</v>
      </c>
      <c r="D38" s="11" t="e">
        <f>-#REF!/1000</f>
        <v>#REF!</v>
      </c>
      <c r="E38" s="11" t="e">
        <f>-#REF!/1000</f>
        <v>#REF!</v>
      </c>
      <c r="F38" s="11">
        <v>0</v>
      </c>
      <c r="G38" s="11">
        <v>0</v>
      </c>
      <c r="H38" s="11">
        <v>0</v>
      </c>
      <c r="I38" s="11">
        <v>0</v>
      </c>
      <c r="J38" s="12">
        <v>0</v>
      </c>
    </row>
    <row r="39" spans="1:10" hidden="1" x14ac:dyDescent="0.25">
      <c r="A39" s="9" t="s">
        <v>26</v>
      </c>
      <c r="B39" s="11" t="e">
        <f>SUM(B36:B38)</f>
        <v>#REF!</v>
      </c>
      <c r="C39" s="11" t="e">
        <f t="shared" ref="C39:H39" si="6">SUM(C36:C38)</f>
        <v>#REF!</v>
      </c>
      <c r="D39" s="11" t="e">
        <f t="shared" si="6"/>
        <v>#REF!</v>
      </c>
      <c r="E39" s="11" t="e">
        <f t="shared" si="6"/>
        <v>#REF!</v>
      </c>
      <c r="F39" s="11">
        <v>-970655.58200000005</v>
      </c>
      <c r="G39" s="11">
        <v>-1049109.53</v>
      </c>
      <c r="H39" s="11">
        <v>-1000513.883</v>
      </c>
      <c r="I39" s="11">
        <v>-899544.65800000005</v>
      </c>
      <c r="J39" s="12">
        <v>-836021.34400000004</v>
      </c>
    </row>
    <row r="40" spans="1:10" hidden="1" x14ac:dyDescent="0.25">
      <c r="A40" s="9" t="s">
        <v>27</v>
      </c>
      <c r="B40" s="30" t="e">
        <f>-B39/B32</f>
        <v>#REF!</v>
      </c>
      <c r="C40" s="30" t="e">
        <f t="shared" ref="C40:H40" si="7">-C39/C32</f>
        <v>#REF!</v>
      </c>
      <c r="D40" s="30" t="e">
        <f t="shared" si="7"/>
        <v>#REF!</v>
      </c>
      <c r="E40" s="30" t="e">
        <f t="shared" si="7"/>
        <v>#REF!</v>
      </c>
      <c r="F40" s="30">
        <v>0.71169394463068647</v>
      </c>
      <c r="G40" s="30">
        <v>0.78374209850063103</v>
      </c>
      <c r="H40" s="30">
        <v>0.78823483553571683</v>
      </c>
      <c r="I40" s="30">
        <v>0.65251413626538679</v>
      </c>
      <c r="J40" s="31">
        <v>0.59420042313936172</v>
      </c>
    </row>
    <row r="41" spans="1:10" hidden="1" x14ac:dyDescent="0.25">
      <c r="A41" s="9" t="s">
        <v>71</v>
      </c>
      <c r="B41" s="11" t="e">
        <f>B32+B39</f>
        <v>#REF!</v>
      </c>
      <c r="C41" s="11" t="e">
        <f t="shared" ref="C41:H41" si="8">C32+C39</f>
        <v>#REF!</v>
      </c>
      <c r="D41" s="11" t="e">
        <f t="shared" si="8"/>
        <v>#REF!</v>
      </c>
      <c r="E41" s="11" t="e">
        <f t="shared" si="8"/>
        <v>#REF!</v>
      </c>
      <c r="F41" s="11">
        <v>393210.99199999997</v>
      </c>
      <c r="G41" s="11">
        <v>289480.71799999988</v>
      </c>
      <c r="H41" s="11">
        <v>268795.51299999992</v>
      </c>
      <c r="I41" s="11">
        <v>479037.97799999989</v>
      </c>
      <c r="J41" s="12">
        <v>570947.26699999999</v>
      </c>
    </row>
    <row r="42" spans="1:10" hidden="1" x14ac:dyDescent="0.25">
      <c r="A42" s="9" t="s">
        <v>27</v>
      </c>
      <c r="B42" s="30" t="e">
        <f>B41/B32</f>
        <v>#REF!</v>
      </c>
      <c r="C42" s="30" t="e">
        <f t="shared" ref="C42:H42" si="9">C41/C32</f>
        <v>#REF!</v>
      </c>
      <c r="D42" s="30" t="e">
        <f t="shared" si="9"/>
        <v>#REF!</v>
      </c>
      <c r="E42" s="30" t="e">
        <f t="shared" si="9"/>
        <v>#REF!</v>
      </c>
      <c r="F42" s="30">
        <v>0.28830605536931353</v>
      </c>
      <c r="G42" s="30">
        <v>0.21625790149936899</v>
      </c>
      <c r="H42" s="30">
        <v>0.21176516446428317</v>
      </c>
      <c r="I42" s="30">
        <v>0.34748586373461321</v>
      </c>
      <c r="J42" s="31">
        <v>0.40579957686063828</v>
      </c>
    </row>
    <row r="43" spans="1:10" hidden="1" x14ac:dyDescent="0.25">
      <c r="A43" s="9" t="s">
        <v>72</v>
      </c>
      <c r="B43" s="11" t="e">
        <f>-#REF!/1000</f>
        <v>#REF!</v>
      </c>
      <c r="C43" s="11" t="e">
        <f>-#REF!/1000</f>
        <v>#REF!</v>
      </c>
      <c r="D43" s="11" t="e">
        <f>-#REF!/1000</f>
        <v>#REF!</v>
      </c>
      <c r="E43" s="11" t="e">
        <f>-#REF!/1000</f>
        <v>#REF!</v>
      </c>
      <c r="F43" s="11">
        <v>-143107.49100000001</v>
      </c>
      <c r="G43" s="11">
        <v>-144994.02100000001</v>
      </c>
      <c r="H43" s="11">
        <v>-149447.09599999999</v>
      </c>
      <c r="I43" s="11">
        <v>-169697.21299999999</v>
      </c>
      <c r="J43" s="12">
        <v>-304020.31900000002</v>
      </c>
    </row>
    <row r="44" spans="1:10" hidden="1" x14ac:dyDescent="0.25">
      <c r="A44" s="9" t="s">
        <v>28</v>
      </c>
      <c r="B44" s="11" t="e">
        <f>-#REF!/1000</f>
        <v>#REF!</v>
      </c>
      <c r="C44" s="11" t="e">
        <f>-#REF!/1000</f>
        <v>#REF!</v>
      </c>
      <c r="D44" s="11" t="e">
        <f>-#REF!/1000</f>
        <v>#REF!</v>
      </c>
      <c r="E44" s="11" t="e">
        <f>-#REF!/1000</f>
        <v>#REF!</v>
      </c>
      <c r="F44" s="11">
        <v>-695181.446</v>
      </c>
      <c r="G44" s="11">
        <v>-660611.88300000003</v>
      </c>
      <c r="H44" s="11">
        <v>-572344.52099999995</v>
      </c>
      <c r="I44" s="11">
        <v>-611511.39500000002</v>
      </c>
      <c r="J44" s="12">
        <v>-562544.77500000002</v>
      </c>
    </row>
    <row r="45" spans="1:10" hidden="1" x14ac:dyDescent="0.25">
      <c r="A45" s="9" t="s">
        <v>73</v>
      </c>
      <c r="B45" s="11" t="e">
        <f>B41+B43+B44</f>
        <v>#REF!</v>
      </c>
      <c r="C45" s="11" t="e">
        <f t="shared" ref="C45:H45" si="10">C41+C43+C44</f>
        <v>#REF!</v>
      </c>
      <c r="D45" s="11" t="e">
        <f t="shared" si="10"/>
        <v>#REF!</v>
      </c>
      <c r="E45" s="11" t="e">
        <f t="shared" si="10"/>
        <v>#REF!</v>
      </c>
      <c r="F45" s="11">
        <v>-445077.94500000007</v>
      </c>
      <c r="G45" s="11">
        <v>-516125.18600000016</v>
      </c>
      <c r="H45" s="11">
        <v>-452996.10400000005</v>
      </c>
      <c r="I45" s="11">
        <v>-302170.63000000012</v>
      </c>
      <c r="J45" s="12">
        <v>-295617.82700000005</v>
      </c>
    </row>
    <row r="46" spans="1:10" hidden="1" x14ac:dyDescent="0.25">
      <c r="A46" s="9" t="s">
        <v>27</v>
      </c>
      <c r="B46" s="30" t="e">
        <f>B45/B32</f>
        <v>#REF!</v>
      </c>
      <c r="C46" s="30" t="e">
        <f t="shared" ref="C46:H46" si="11">C45/C32</f>
        <v>#REF!</v>
      </c>
      <c r="D46" s="30" t="e">
        <f t="shared" si="11"/>
        <v>#REF!</v>
      </c>
      <c r="E46" s="30" t="e">
        <f t="shared" si="11"/>
        <v>#REF!</v>
      </c>
      <c r="F46" s="30">
        <v>-0.32633540075306522</v>
      </c>
      <c r="G46" s="30">
        <v>-0.38557369349668247</v>
      </c>
      <c r="H46" s="30">
        <v>-0.35688391295891742</v>
      </c>
      <c r="I46" s="30">
        <v>-0.21918934861732883</v>
      </c>
      <c r="J46" s="31">
        <v>-0.21010975276121496</v>
      </c>
    </row>
    <row r="47" spans="1:10" hidden="1" x14ac:dyDescent="0.25">
      <c r="A47" s="9" t="s">
        <v>31</v>
      </c>
      <c r="B47" s="11" t="e">
        <f>-#REF!/1000</f>
        <v>#REF!</v>
      </c>
      <c r="C47" s="11" t="e">
        <f>-#REF!/1000</f>
        <v>#REF!</v>
      </c>
      <c r="D47" s="11" t="e">
        <f>-#REF!/1000</f>
        <v>#REF!</v>
      </c>
      <c r="E47" s="11" t="e">
        <f>-#REF!/1000</f>
        <v>#REF!</v>
      </c>
      <c r="F47" s="11">
        <v>0</v>
      </c>
      <c r="G47" s="11">
        <v>0</v>
      </c>
      <c r="H47" s="11">
        <v>-17353.151000000002</v>
      </c>
      <c r="I47" s="11">
        <v>-104583.17</v>
      </c>
      <c r="J47" s="12">
        <v>-27480.312000000002</v>
      </c>
    </row>
    <row r="48" spans="1:10" hidden="1" x14ac:dyDescent="0.25">
      <c r="A48" s="9" t="s">
        <v>32</v>
      </c>
      <c r="B48" s="11" t="e">
        <f>-#REF!/1000</f>
        <v>#REF!</v>
      </c>
      <c r="C48" s="11" t="e">
        <f>-#REF!/1000</f>
        <v>#REF!</v>
      </c>
      <c r="D48" s="11" t="e">
        <f>-#REF!/1000</f>
        <v>#REF!</v>
      </c>
      <c r="E48" s="11" t="e">
        <f>-#REF!/1000</f>
        <v>#REF!</v>
      </c>
      <c r="F48" s="11">
        <v>-324924.60800000001</v>
      </c>
      <c r="G48" s="11">
        <v>-241552.40900000001</v>
      </c>
      <c r="H48" s="11">
        <v>-137620.00200000001</v>
      </c>
      <c r="I48" s="11">
        <v>-99734.53</v>
      </c>
      <c r="J48" s="12">
        <v>-154045.139</v>
      </c>
    </row>
    <row r="49" spans="1:10" x14ac:dyDescent="0.25">
      <c r="A49" s="9" t="s">
        <v>57</v>
      </c>
      <c r="B49" s="11" t="e">
        <f>B39+B43+B44+B47+B48</f>
        <v>#REF!</v>
      </c>
      <c r="C49" s="11" t="e">
        <f t="shared" ref="C49:H49" si="12">C39+C43+C44+C47+C48</f>
        <v>#REF!</v>
      </c>
      <c r="D49" s="11" t="e">
        <f t="shared" si="12"/>
        <v>#REF!</v>
      </c>
      <c r="E49" s="11" t="e">
        <f t="shared" si="12"/>
        <v>#REF!</v>
      </c>
      <c r="F49" s="11">
        <v>-2133869.1270000003</v>
      </c>
      <c r="G49" s="11">
        <v>-2096267.8429999999</v>
      </c>
      <c r="H49" s="11">
        <v>-1877278.6530000002</v>
      </c>
      <c r="I49" s="11">
        <v>-1885070.966</v>
      </c>
      <c r="J49" s="12">
        <v>-1884111.889</v>
      </c>
    </row>
    <row r="50" spans="1:10" hidden="1" x14ac:dyDescent="0.25">
      <c r="A50" s="9" t="s">
        <v>34</v>
      </c>
      <c r="B50" s="11" t="e">
        <f>#REF!/1000</f>
        <v>#REF!</v>
      </c>
      <c r="C50" s="11" t="e">
        <f>#REF!/1000</f>
        <v>#REF!</v>
      </c>
      <c r="D50" s="11" t="e">
        <f>#REF!/1000</f>
        <v>#REF!</v>
      </c>
      <c r="E50" s="11" t="e">
        <f>#REF!/1000</f>
        <v>#REF!</v>
      </c>
      <c r="F50" s="11">
        <v>44392.974999999999</v>
      </c>
      <c r="G50" s="11">
        <v>57803.423999999999</v>
      </c>
      <c r="H50" s="11">
        <v>161384</v>
      </c>
      <c r="I50" s="11">
        <v>34084.902000000002</v>
      </c>
      <c r="J50" s="12">
        <v>53473.002999999997</v>
      </c>
    </row>
    <row r="51" spans="1:10" hidden="1" x14ac:dyDescent="0.25">
      <c r="A51" s="9" t="s">
        <v>35</v>
      </c>
      <c r="B51" s="11" t="e">
        <f>-#REF!/1000</f>
        <v>#REF!</v>
      </c>
      <c r="C51" s="11" t="e">
        <f>-#REF!/1000</f>
        <v>#REF!</v>
      </c>
      <c r="D51" s="11" t="e">
        <f>-#REF!/1000</f>
        <v>#REF!</v>
      </c>
      <c r="E51" s="11" t="e">
        <f>-#REF!/1000</f>
        <v>#REF!</v>
      </c>
      <c r="F51" s="11">
        <v>5789.2550000000001</v>
      </c>
      <c r="G51" s="11">
        <v>-485.274</v>
      </c>
      <c r="H51" s="11">
        <v>-85867.615999999995</v>
      </c>
      <c r="I51" s="11">
        <v>0</v>
      </c>
      <c r="J51" s="12">
        <v>-298.09699999999998</v>
      </c>
    </row>
    <row r="52" spans="1:10" x14ac:dyDescent="0.25">
      <c r="A52" s="25" t="s">
        <v>74</v>
      </c>
      <c r="B52" s="32" t="e">
        <f>B50+B51</f>
        <v>#REF!</v>
      </c>
      <c r="C52" s="32" t="e">
        <f t="shared" ref="C52:H52" si="13">C50+C51</f>
        <v>#REF!</v>
      </c>
      <c r="D52" s="32" t="e">
        <f t="shared" si="13"/>
        <v>#REF!</v>
      </c>
      <c r="E52" s="32" t="e">
        <f t="shared" si="13"/>
        <v>#REF!</v>
      </c>
      <c r="F52" s="32">
        <v>50182.229999999996</v>
      </c>
      <c r="G52" s="32">
        <v>57318.15</v>
      </c>
      <c r="H52" s="11">
        <v>75516.384000000005</v>
      </c>
      <c r="I52" s="11">
        <v>34084.902000000002</v>
      </c>
      <c r="J52" s="12">
        <v>53174.905999999995</v>
      </c>
    </row>
    <row r="53" spans="1:10" ht="15.75" thickBot="1" x14ac:dyDescent="0.3">
      <c r="A53" s="33" t="s">
        <v>75</v>
      </c>
      <c r="B53" s="34" t="e">
        <f>B35+B49+B50+B51</f>
        <v>#REF!</v>
      </c>
      <c r="C53" s="34" t="e">
        <f t="shared" ref="C53:H53" si="14">C35+C49+C50+C51</f>
        <v>#REF!</v>
      </c>
      <c r="D53" s="34" t="e">
        <f t="shared" si="14"/>
        <v>#REF!</v>
      </c>
      <c r="E53" s="34" t="e">
        <f t="shared" si="14"/>
        <v>#REF!</v>
      </c>
      <c r="F53" s="34">
        <v>151263.264</v>
      </c>
      <c r="G53" s="34">
        <v>46551.489000000154</v>
      </c>
      <c r="H53" s="23">
        <v>146364.95999999967</v>
      </c>
      <c r="I53" s="23">
        <v>333602.21399999992</v>
      </c>
      <c r="J53" s="24">
        <v>110763.33599999994</v>
      </c>
    </row>
    <row r="54" spans="1:10" ht="15.75" thickTop="1" x14ac:dyDescent="0.25">
      <c r="A54" s="9" t="s">
        <v>76</v>
      </c>
      <c r="B54" s="10" t="e">
        <f>-#REF!/1000</f>
        <v>#REF!</v>
      </c>
      <c r="C54" s="10" t="e">
        <f>-#REF!/1000</f>
        <v>#REF!</v>
      </c>
      <c r="D54" s="10" t="e">
        <f>-#REF!/1000</f>
        <v>#REF!</v>
      </c>
      <c r="E54" s="10" t="e">
        <f>-#REF!/1000</f>
        <v>#REF!</v>
      </c>
      <c r="F54" s="10">
        <v>-69837.653999999995</v>
      </c>
      <c r="G54" s="11">
        <v>-5000</v>
      </c>
      <c r="H54" s="11">
        <v>-5000</v>
      </c>
      <c r="I54" s="11">
        <v>-92158.731</v>
      </c>
      <c r="J54" s="12">
        <v>-49922.771000000001</v>
      </c>
    </row>
    <row r="55" spans="1:10" ht="15.75" thickBot="1" x14ac:dyDescent="0.3">
      <c r="A55" s="35" t="s">
        <v>77</v>
      </c>
      <c r="B55" s="36" t="e">
        <f>B53+B54</f>
        <v>#REF!</v>
      </c>
      <c r="C55" s="36" t="e">
        <f t="shared" ref="C55:H55" si="15">C53+C54</f>
        <v>#REF!</v>
      </c>
      <c r="D55" s="36" t="e">
        <f t="shared" si="15"/>
        <v>#REF!</v>
      </c>
      <c r="E55" s="36" t="e">
        <f t="shared" si="15"/>
        <v>#REF!</v>
      </c>
      <c r="F55" s="36">
        <v>81425.61</v>
      </c>
      <c r="G55" s="36">
        <v>41551.489000000154</v>
      </c>
      <c r="H55" s="36">
        <v>141364.95999999967</v>
      </c>
      <c r="I55" s="36">
        <v>241443.48299999992</v>
      </c>
      <c r="J55" s="37">
        <v>60840.564999999937</v>
      </c>
    </row>
    <row r="56" spans="1:10" ht="15.75" hidden="1" thickTop="1" x14ac:dyDescent="0.25">
      <c r="G56" s="16"/>
      <c r="I56" s="16"/>
      <c r="J56" s="17"/>
    </row>
    <row r="57" spans="1:10" ht="15.75" thickTop="1" x14ac:dyDescent="0.25">
      <c r="A57" s="73" t="s">
        <v>42</v>
      </c>
      <c r="B57" s="74">
        <v>2012</v>
      </c>
      <c r="C57" s="74">
        <v>2013</v>
      </c>
      <c r="D57" s="74">
        <v>2014</v>
      </c>
      <c r="E57" s="74">
        <v>2015</v>
      </c>
      <c r="F57" s="74">
        <v>2016</v>
      </c>
      <c r="G57" s="74">
        <v>2017</v>
      </c>
      <c r="H57" s="74">
        <v>2018</v>
      </c>
      <c r="I57" s="75">
        <v>2019</v>
      </c>
      <c r="J57" s="79">
        <v>2020</v>
      </c>
    </row>
    <row r="58" spans="1:10" hidden="1" x14ac:dyDescent="0.25">
      <c r="A58" s="38" t="s">
        <v>78</v>
      </c>
      <c r="B58" s="39"/>
      <c r="C58" s="39"/>
      <c r="D58" s="39"/>
      <c r="E58" s="39"/>
      <c r="F58" s="39"/>
      <c r="G58" s="39"/>
      <c r="H58" s="39"/>
      <c r="I58" s="39"/>
      <c r="J58" s="40"/>
    </row>
    <row r="59" spans="1:10" hidden="1" x14ac:dyDescent="0.25">
      <c r="A59" s="9" t="s">
        <v>5</v>
      </c>
      <c r="B59" s="11" t="e">
        <f>#REF!/1000</f>
        <v>#REF!</v>
      </c>
      <c r="C59" s="11" t="e">
        <f>#REF!/1000</f>
        <v>#REF!</v>
      </c>
      <c r="D59" s="11" t="e">
        <f>#REF!/1000</f>
        <v>#REF!</v>
      </c>
      <c r="E59" s="11" t="e">
        <f>#REF!/1000</f>
        <v>#REF!</v>
      </c>
      <c r="F59" s="11">
        <v>-445077.94500000001</v>
      </c>
      <c r="G59" s="11">
        <v>-516125.18599999999</v>
      </c>
      <c r="H59" s="11">
        <v>-452996.10399999999</v>
      </c>
      <c r="I59" s="11">
        <v>-295192.29599999997</v>
      </c>
      <c r="J59" s="12">
        <v>-295617.82699999999</v>
      </c>
    </row>
    <row r="60" spans="1:10" hidden="1" x14ac:dyDescent="0.25">
      <c r="A60" s="41" t="s">
        <v>79</v>
      </c>
      <c r="B60" s="11" t="e">
        <f>#REF!/1000</f>
        <v>#REF!</v>
      </c>
      <c r="C60" s="11" t="e">
        <f>#REF!/1000</f>
        <v>#REF!</v>
      </c>
      <c r="D60" s="11" t="e">
        <f>#REF!/1000</f>
        <v>#REF!</v>
      </c>
      <c r="E60" s="11" t="e">
        <f>#REF!/1000</f>
        <v>#REF!</v>
      </c>
      <c r="F60" s="11">
        <v>-69837.653999999995</v>
      </c>
      <c r="G60" s="11">
        <v>-5000</v>
      </c>
      <c r="H60" s="11">
        <v>-22353.151000000002</v>
      </c>
      <c r="I60" s="11">
        <v>0</v>
      </c>
      <c r="J60" s="12">
        <v>-77403.082999999999</v>
      </c>
    </row>
    <row r="61" spans="1:10" hidden="1" x14ac:dyDescent="0.25">
      <c r="A61" s="41" t="s">
        <v>7</v>
      </c>
      <c r="B61" s="11" t="e">
        <f>#REF!/1000</f>
        <v>#REF!</v>
      </c>
      <c r="C61" s="11" t="e">
        <f>#REF!/1000</f>
        <v>#REF!</v>
      </c>
      <c r="D61" s="11" t="e">
        <f>#REF!/1000</f>
        <v>#REF!</v>
      </c>
      <c r="E61" s="11" t="e">
        <f>#REF!/1000</f>
        <v>#REF!</v>
      </c>
      <c r="F61" s="11">
        <v>915476.56200000003</v>
      </c>
      <c r="G61" s="11">
        <v>804714.35800000001</v>
      </c>
      <c r="H61" s="11">
        <v>830381.83299999998</v>
      </c>
      <c r="I61" s="11">
        <v>0</v>
      </c>
      <c r="J61" s="12">
        <v>582688.71100000001</v>
      </c>
    </row>
    <row r="62" spans="1:10" x14ac:dyDescent="0.25">
      <c r="A62" s="13" t="s">
        <v>6</v>
      </c>
      <c r="B62" s="14" t="e">
        <f>#REF!/1000</f>
        <v>#REF!</v>
      </c>
      <c r="C62" s="14" t="e">
        <f>#REF!/1000</f>
        <v>#REF!</v>
      </c>
      <c r="D62" s="14" t="e">
        <f>#REF!/1000</f>
        <v>#REF!</v>
      </c>
      <c r="E62" s="14" t="e">
        <f>#REF!/1000</f>
        <v>#REF!</v>
      </c>
      <c r="F62" s="14">
        <v>400560.96299999999</v>
      </c>
      <c r="G62" s="14">
        <v>283589.17200000002</v>
      </c>
      <c r="H62" s="14">
        <v>355032.57799999998</v>
      </c>
      <c r="I62" s="14">
        <v>-571342</v>
      </c>
      <c r="J62" s="29">
        <v>209667.80100000001</v>
      </c>
    </row>
    <row r="63" spans="1:10" hidden="1" x14ac:dyDescent="0.25">
      <c r="A63" s="9" t="s">
        <v>43</v>
      </c>
      <c r="B63" s="11"/>
      <c r="C63" s="11"/>
      <c r="D63" s="11"/>
      <c r="E63" s="11"/>
      <c r="F63" s="11"/>
      <c r="G63" s="11"/>
      <c r="H63" s="11"/>
      <c r="I63" s="11"/>
      <c r="J63" s="12"/>
    </row>
    <row r="64" spans="1:10" hidden="1" x14ac:dyDescent="0.25">
      <c r="A64" s="9" t="s">
        <v>6</v>
      </c>
      <c r="B64" s="11" t="e">
        <f t="shared" ref="B64:H64" si="16">B62</f>
        <v>#REF!</v>
      </c>
      <c r="C64" s="11" t="e">
        <f t="shared" si="16"/>
        <v>#REF!</v>
      </c>
      <c r="D64" s="11" t="e">
        <f t="shared" si="16"/>
        <v>#REF!</v>
      </c>
      <c r="E64" s="11" t="e">
        <f t="shared" si="16"/>
        <v>#REF!</v>
      </c>
      <c r="F64" s="11">
        <v>400560.96299999999</v>
      </c>
      <c r="G64" s="11">
        <v>283589.17200000002</v>
      </c>
      <c r="H64" s="11">
        <v>355032.57799999998</v>
      </c>
      <c r="I64" s="11">
        <v>-571342</v>
      </c>
      <c r="J64" s="12">
        <v>209667.80100000001</v>
      </c>
    </row>
    <row r="65" spans="1:10" hidden="1" x14ac:dyDescent="0.25">
      <c r="A65" s="9" t="s">
        <v>8</v>
      </c>
      <c r="B65" s="11" t="e">
        <f>#REF!/1000</f>
        <v>#REF!</v>
      </c>
      <c r="C65" s="11" t="e">
        <f>#REF!/1000</f>
        <v>#REF!</v>
      </c>
      <c r="D65" s="11" t="e">
        <f>#REF!/1000</f>
        <v>#REF!</v>
      </c>
      <c r="E65" s="11" t="e">
        <f>#REF!/1000</f>
        <v>#REF!</v>
      </c>
      <c r="F65" s="11">
        <v>333333.33299999998</v>
      </c>
      <c r="G65" s="11">
        <v>0</v>
      </c>
      <c r="H65" s="11">
        <v>0</v>
      </c>
      <c r="I65" s="11">
        <v>111111.111</v>
      </c>
      <c r="J65" s="12">
        <v>150000</v>
      </c>
    </row>
    <row r="66" spans="1:10" hidden="1" x14ac:dyDescent="0.25">
      <c r="A66" s="9" t="s">
        <v>9</v>
      </c>
      <c r="B66" s="11" t="e">
        <f>B64-B65</f>
        <v>#REF!</v>
      </c>
      <c r="C66" s="11" t="e">
        <f t="shared" ref="C66:H66" si="17">C64-C65</f>
        <v>#REF!</v>
      </c>
      <c r="D66" s="11" t="e">
        <f t="shared" si="17"/>
        <v>#REF!</v>
      </c>
      <c r="E66" s="11" t="e">
        <f t="shared" si="17"/>
        <v>#REF!</v>
      </c>
      <c r="F66" s="11">
        <v>67227.63</v>
      </c>
      <c r="G66" s="11">
        <v>283589.17200000002</v>
      </c>
      <c r="H66" s="11">
        <v>355032.57799999998</v>
      </c>
      <c r="I66" s="11">
        <v>-682453.11100000003</v>
      </c>
      <c r="J66" s="12">
        <v>59667.801000000007</v>
      </c>
    </row>
    <row r="67" spans="1:10" hidden="1" x14ac:dyDescent="0.25">
      <c r="A67" s="9" t="s">
        <v>80</v>
      </c>
      <c r="B67" s="11"/>
      <c r="C67" s="11"/>
      <c r="D67" s="11"/>
      <c r="E67" s="11"/>
      <c r="F67" s="11"/>
      <c r="G67" s="11"/>
      <c r="H67" s="11"/>
      <c r="I67" s="11"/>
      <c r="J67" s="12"/>
    </row>
    <row r="68" spans="1:10" hidden="1" x14ac:dyDescent="0.25">
      <c r="A68" s="9" t="s">
        <v>5</v>
      </c>
      <c r="B68" s="11" t="e">
        <f t="shared" ref="B68:H68" si="18">B59</f>
        <v>#REF!</v>
      </c>
      <c r="C68" s="11" t="e">
        <f t="shared" si="18"/>
        <v>#REF!</v>
      </c>
      <c r="D68" s="11" t="e">
        <f t="shared" si="18"/>
        <v>#REF!</v>
      </c>
      <c r="E68" s="11" t="e">
        <f t="shared" si="18"/>
        <v>#REF!</v>
      </c>
      <c r="F68" s="11">
        <v>-445077.94500000001</v>
      </c>
      <c r="G68" s="11">
        <v>-516125.18599999999</v>
      </c>
      <c r="H68" s="11">
        <v>-452996.10399999999</v>
      </c>
      <c r="I68" s="11">
        <v>-295192.29599999997</v>
      </c>
      <c r="J68" s="12">
        <v>-295617.82699999999</v>
      </c>
    </row>
    <row r="69" spans="1:10" hidden="1" x14ac:dyDescent="0.25">
      <c r="A69" s="9" t="s">
        <v>11</v>
      </c>
      <c r="B69" s="11" t="e">
        <f>#REF!/1000</f>
        <v>#REF!</v>
      </c>
      <c r="C69" s="11" t="e">
        <f>#REF!/1000</f>
        <v>#REF!</v>
      </c>
      <c r="D69" s="11" t="e">
        <f>#REF!/1000</f>
        <v>#REF!</v>
      </c>
      <c r="E69" s="11" t="e">
        <f>#REF!/1000</f>
        <v>#REF!</v>
      </c>
      <c r="F69" s="11">
        <v>-674370.61699999997</v>
      </c>
      <c r="G69" s="11">
        <v>-5613510.5099999998</v>
      </c>
      <c r="H69" s="11">
        <v>2603780.6290000002</v>
      </c>
      <c r="I69" s="11">
        <v>23791.9</v>
      </c>
      <c r="J69" s="12">
        <v>1556147.415</v>
      </c>
    </row>
    <row r="70" spans="1:10" hidden="1" x14ac:dyDescent="0.25">
      <c r="A70" s="9" t="s">
        <v>81</v>
      </c>
      <c r="B70" s="11" t="e">
        <f>#REF!/1000</f>
        <v>#REF!</v>
      </c>
      <c r="C70" s="11" t="e">
        <f>#REF!/1000</f>
        <v>#REF!</v>
      </c>
      <c r="D70" s="11" t="e">
        <f>#REF!/1000</f>
        <v>#REF!</v>
      </c>
      <c r="E70" s="11" t="e">
        <f>#REF!/1000</f>
        <v>#REF!</v>
      </c>
      <c r="F70" s="11">
        <v>0</v>
      </c>
      <c r="G70" s="11">
        <v>0</v>
      </c>
      <c r="H70" s="11">
        <v>0</v>
      </c>
      <c r="I70" s="11">
        <v>0</v>
      </c>
      <c r="J70" s="12">
        <v>0</v>
      </c>
    </row>
    <row r="71" spans="1:10" x14ac:dyDescent="0.25">
      <c r="A71" s="9" t="s">
        <v>10</v>
      </c>
      <c r="B71" s="11" t="e">
        <f>B68+B69-B70</f>
        <v>#REF!</v>
      </c>
      <c r="C71" s="11" t="e">
        <f t="shared" ref="C71:F71" si="19">C68+C69-C70</f>
        <v>#REF!</v>
      </c>
      <c r="D71" s="11" t="e">
        <f t="shared" si="19"/>
        <v>#REF!</v>
      </c>
      <c r="E71" s="11" t="e">
        <f t="shared" si="19"/>
        <v>#REF!</v>
      </c>
      <c r="F71" s="11">
        <v>-1119448.5619999999</v>
      </c>
      <c r="G71" s="11">
        <v>-6129635.6959999995</v>
      </c>
      <c r="H71" s="11">
        <v>2150784.5250000004</v>
      </c>
      <c r="I71" s="11">
        <v>323309.212</v>
      </c>
      <c r="J71" s="12">
        <v>1303334.1540000001</v>
      </c>
    </row>
    <row r="72" spans="1:10" hidden="1" x14ac:dyDescent="0.25">
      <c r="A72" s="9" t="s">
        <v>82</v>
      </c>
      <c r="B72" s="11"/>
      <c r="C72" s="11"/>
      <c r="D72" s="11"/>
      <c r="E72" s="11"/>
      <c r="F72" s="11"/>
      <c r="G72" s="11"/>
      <c r="H72" s="11"/>
      <c r="I72" s="11"/>
      <c r="J72" s="12"/>
    </row>
    <row r="73" spans="1:10" hidden="1" x14ac:dyDescent="0.25">
      <c r="A73" s="9" t="s">
        <v>12</v>
      </c>
      <c r="B73" s="11" t="e">
        <f>#REF!/1000</f>
        <v>#REF!</v>
      </c>
      <c r="C73" s="11" t="e">
        <f>#REF!/1000</f>
        <v>#REF!</v>
      </c>
      <c r="D73" s="11" t="e">
        <f>#REF!/1000</f>
        <v>#REF!</v>
      </c>
      <c r="E73" s="11" t="e">
        <f>#REF!/1000</f>
        <v>#REF!</v>
      </c>
      <c r="F73" s="11">
        <v>-331623.41600000003</v>
      </c>
      <c r="G73" s="11">
        <v>650779.06499999994</v>
      </c>
      <c r="H73" s="11">
        <v>-384641.88900000002</v>
      </c>
      <c r="I73" s="11">
        <v>3519360.7760000001</v>
      </c>
      <c r="J73" s="12">
        <v>318680.37300000002</v>
      </c>
    </row>
    <row r="74" spans="1:10" hidden="1" x14ac:dyDescent="0.25">
      <c r="A74" s="9" t="s">
        <v>11</v>
      </c>
      <c r="B74" s="11" t="e">
        <f t="shared" ref="B74:H74" si="20">B69</f>
        <v>#REF!</v>
      </c>
      <c r="C74" s="11" t="e">
        <f t="shared" si="20"/>
        <v>#REF!</v>
      </c>
      <c r="D74" s="11" t="e">
        <f t="shared" si="20"/>
        <v>#REF!</v>
      </c>
      <c r="E74" s="11" t="e">
        <f t="shared" si="20"/>
        <v>#REF!</v>
      </c>
      <c r="F74" s="11">
        <v>-674370.61699999997</v>
      </c>
      <c r="G74" s="11">
        <v>-5613510.5099999998</v>
      </c>
      <c r="H74" s="11">
        <v>2603780.6290000002</v>
      </c>
      <c r="I74" s="11">
        <v>23791.9</v>
      </c>
      <c r="J74" s="12">
        <v>1556147.415</v>
      </c>
    </row>
    <row r="75" spans="1:10" x14ac:dyDescent="0.25">
      <c r="A75" s="9" t="s">
        <v>82</v>
      </c>
      <c r="B75" s="11" t="e">
        <f>SUM(B73:B74)</f>
        <v>#REF!</v>
      </c>
      <c r="C75" s="11" t="e">
        <f t="shared" ref="C75:E75" si="21">SUM(C73:C74)</f>
        <v>#REF!</v>
      </c>
      <c r="D75" s="11" t="e">
        <f t="shared" si="21"/>
        <v>#REF!</v>
      </c>
      <c r="E75" s="11" t="e">
        <f t="shared" si="21"/>
        <v>#REF!</v>
      </c>
      <c r="F75" s="11">
        <v>817667</v>
      </c>
      <c r="G75" s="11">
        <v>-4962731.4450000003</v>
      </c>
      <c r="H75" s="11">
        <v>-318186</v>
      </c>
      <c r="I75" s="11">
        <v>5039388</v>
      </c>
      <c r="J75" s="12">
        <v>1874827.7880000002</v>
      </c>
    </row>
    <row r="76" spans="1:10" hidden="1" x14ac:dyDescent="0.25">
      <c r="A76" s="9" t="s">
        <v>13</v>
      </c>
      <c r="B76" s="11"/>
      <c r="C76" s="11"/>
      <c r="D76" s="11"/>
      <c r="E76" s="11"/>
      <c r="F76" s="11"/>
      <c r="G76" s="11"/>
      <c r="H76" s="11"/>
      <c r="I76" s="11"/>
      <c r="J76" s="12"/>
    </row>
    <row r="77" spans="1:10" hidden="1" x14ac:dyDescent="0.25">
      <c r="A77" s="9" t="s">
        <v>8</v>
      </c>
      <c r="B77" s="11" t="e">
        <f>-#REF!/1000</f>
        <v>#REF!</v>
      </c>
      <c r="C77" s="11" t="e">
        <f t="shared" ref="C77:H77" si="22">-C65</f>
        <v>#REF!</v>
      </c>
      <c r="D77" s="11" t="e">
        <f t="shared" si="22"/>
        <v>#REF!</v>
      </c>
      <c r="E77" s="11" t="e">
        <f t="shared" si="22"/>
        <v>#REF!</v>
      </c>
      <c r="F77" s="11">
        <v>-333333.33299999998</v>
      </c>
      <c r="G77" s="11">
        <v>0</v>
      </c>
      <c r="H77" s="11">
        <v>0</v>
      </c>
      <c r="I77" s="11">
        <v>-111111.111</v>
      </c>
      <c r="J77" s="12">
        <v>-150000</v>
      </c>
    </row>
    <row r="78" spans="1:10" hidden="1" x14ac:dyDescent="0.25">
      <c r="A78" s="9" t="s">
        <v>6</v>
      </c>
      <c r="B78" s="11" t="e">
        <f t="shared" ref="B78:H78" si="23">B64</f>
        <v>#REF!</v>
      </c>
      <c r="C78" s="11" t="e">
        <f t="shared" si="23"/>
        <v>#REF!</v>
      </c>
      <c r="D78" s="11" t="e">
        <f t="shared" si="23"/>
        <v>#REF!</v>
      </c>
      <c r="E78" s="11" t="e">
        <f t="shared" si="23"/>
        <v>#REF!</v>
      </c>
      <c r="F78" s="11">
        <v>400560.96299999999</v>
      </c>
      <c r="G78" s="11">
        <v>283589.17200000002</v>
      </c>
      <c r="H78" s="11">
        <v>355032.57799999998</v>
      </c>
      <c r="I78" s="11">
        <v>-571342</v>
      </c>
      <c r="J78" s="12">
        <v>209667.80100000001</v>
      </c>
    </row>
    <row r="79" spans="1:10" hidden="1" x14ac:dyDescent="0.25">
      <c r="A79" s="9" t="s">
        <v>89</v>
      </c>
      <c r="B79" s="11"/>
      <c r="C79" s="11"/>
      <c r="D79" s="11"/>
      <c r="E79" s="11"/>
      <c r="F79" s="11"/>
      <c r="G79" s="11"/>
      <c r="H79" s="11">
        <v>1900000</v>
      </c>
      <c r="I79" s="11">
        <v>1900001</v>
      </c>
      <c r="J79" s="12">
        <v>1900002</v>
      </c>
    </row>
    <row r="80" spans="1:10" x14ac:dyDescent="0.25">
      <c r="A80" s="25" t="s">
        <v>83</v>
      </c>
      <c r="B80" s="32" t="e">
        <f>#REF!/1000</f>
        <v>#REF!</v>
      </c>
      <c r="C80" s="32" t="e">
        <f>SUM(C75:C78)</f>
        <v>#REF!</v>
      </c>
      <c r="D80" s="32" t="e">
        <f>SUM(D75:D78)</f>
        <v>#REF!</v>
      </c>
      <c r="E80" s="32" t="e">
        <f>SUM(E75:E78)</f>
        <v>#REF!</v>
      </c>
      <c r="F80" s="32">
        <v>750439</v>
      </c>
      <c r="G80" s="32">
        <v>-4679142.273</v>
      </c>
      <c r="H80" s="32">
        <v>4474171.318</v>
      </c>
      <c r="I80" s="11">
        <v>4816100</v>
      </c>
      <c r="J80" s="12">
        <v>2125282.4610000001</v>
      </c>
    </row>
    <row r="81" spans="1:10" x14ac:dyDescent="0.25">
      <c r="B81" s="42"/>
      <c r="C81" s="42"/>
      <c r="D81" s="42"/>
      <c r="E81" s="42"/>
      <c r="F81" s="42"/>
      <c r="G81" s="42"/>
      <c r="H81" s="42"/>
      <c r="I81" s="82"/>
      <c r="J81" s="82"/>
    </row>
    <row r="82" spans="1:10" hidden="1" x14ac:dyDescent="0.25">
      <c r="A82" s="2" t="s">
        <v>36</v>
      </c>
      <c r="B82" s="3">
        <v>2012</v>
      </c>
      <c r="C82" s="3">
        <v>2013</v>
      </c>
      <c r="D82" s="3">
        <v>2014</v>
      </c>
      <c r="E82" s="3">
        <v>2015</v>
      </c>
      <c r="F82" s="3">
        <v>2016</v>
      </c>
      <c r="G82" s="4">
        <v>2017</v>
      </c>
      <c r="H82" s="3">
        <v>2017</v>
      </c>
      <c r="I82" s="78">
        <v>2018</v>
      </c>
      <c r="J82" s="78">
        <v>2019</v>
      </c>
    </row>
    <row r="83" spans="1:10" hidden="1" x14ac:dyDescent="0.25">
      <c r="A83" s="5" t="s">
        <v>14</v>
      </c>
      <c r="B83" s="43"/>
      <c r="C83" s="43"/>
      <c r="D83" s="43"/>
      <c r="E83" s="43"/>
      <c r="F83" s="43"/>
      <c r="G83" s="44"/>
      <c r="H83" s="43"/>
      <c r="I83" s="43"/>
      <c r="J83" s="43"/>
    </row>
    <row r="84" spans="1:10" hidden="1" x14ac:dyDescent="0.25">
      <c r="A84" s="9" t="s">
        <v>58</v>
      </c>
      <c r="B84" s="45" t="e">
        <f t="shared" ref="B84:H88" si="24">B6*100/B$23</f>
        <v>#REF!</v>
      </c>
      <c r="C84" s="45" t="e">
        <f t="shared" si="24"/>
        <v>#REF!</v>
      </c>
      <c r="D84" s="45" t="e">
        <f t="shared" si="24"/>
        <v>#REF!</v>
      </c>
      <c r="E84" s="45" t="e">
        <f t="shared" si="24"/>
        <v>#REF!</v>
      </c>
      <c r="F84" s="45">
        <v>2.6829685785926358</v>
      </c>
      <c r="G84" s="46">
        <v>13.791584413483566</v>
      </c>
      <c r="H84" s="45">
        <v>4.7599176426872623</v>
      </c>
      <c r="I84" s="45">
        <v>18.888554461046713</v>
      </c>
      <c r="J84" s="45">
        <v>17.415950663175558</v>
      </c>
    </row>
    <row r="85" spans="1:10" hidden="1" x14ac:dyDescent="0.25">
      <c r="A85" s="9" t="s">
        <v>18</v>
      </c>
      <c r="B85" s="45" t="e">
        <f t="shared" si="24"/>
        <v>#REF!</v>
      </c>
      <c r="C85" s="45" t="e">
        <f t="shared" si="24"/>
        <v>#REF!</v>
      </c>
      <c r="D85" s="45" t="e">
        <f t="shared" si="24"/>
        <v>#REF!</v>
      </c>
      <c r="E85" s="45" t="e">
        <f t="shared" si="24"/>
        <v>#REF!</v>
      </c>
      <c r="F85" s="45">
        <v>0</v>
      </c>
      <c r="G85" s="46">
        <v>0</v>
      </c>
      <c r="H85" s="45">
        <v>0</v>
      </c>
      <c r="I85" s="45">
        <v>0</v>
      </c>
      <c r="J85" s="45">
        <v>0</v>
      </c>
    </row>
    <row r="86" spans="1:10" hidden="1" x14ac:dyDescent="0.25">
      <c r="A86" s="9" t="s">
        <v>59</v>
      </c>
      <c r="B86" s="45" t="e">
        <f t="shared" si="24"/>
        <v>#REF!</v>
      </c>
      <c r="C86" s="45" t="e">
        <f t="shared" si="24"/>
        <v>#REF!</v>
      </c>
      <c r="D86" s="45" t="e">
        <f t="shared" si="24"/>
        <v>#REF!</v>
      </c>
      <c r="E86" s="45" t="e">
        <f t="shared" si="24"/>
        <v>#REF!</v>
      </c>
      <c r="F86" s="45">
        <v>12.037430524957227</v>
      </c>
      <c r="G86" s="46">
        <v>26.597542251403208</v>
      </c>
      <c r="H86" s="45">
        <v>24.197655693484627</v>
      </c>
      <c r="I86" s="45">
        <v>20.106510122201538</v>
      </c>
      <c r="J86" s="45">
        <v>12.572227357297976</v>
      </c>
    </row>
    <row r="87" spans="1:10" hidden="1" x14ac:dyDescent="0.25">
      <c r="A87" s="9" t="s">
        <v>16</v>
      </c>
      <c r="B87" s="45" t="e">
        <f t="shared" si="24"/>
        <v>#REF!</v>
      </c>
      <c r="C87" s="45" t="e">
        <f t="shared" si="24"/>
        <v>#REF!</v>
      </c>
      <c r="D87" s="45" t="e">
        <f t="shared" si="24"/>
        <v>#REF!</v>
      </c>
      <c r="E87" s="45" t="e">
        <f t="shared" si="24"/>
        <v>#REF!</v>
      </c>
      <c r="F87" s="45">
        <v>7.8711646031862701</v>
      </c>
      <c r="G87" s="46">
        <v>4.8584743272719217</v>
      </c>
      <c r="H87" s="45">
        <v>3.6413461898750388</v>
      </c>
      <c r="I87" s="45">
        <v>6.5915518408669218</v>
      </c>
      <c r="J87" s="45">
        <v>7.2459050412349706</v>
      </c>
    </row>
    <row r="88" spans="1:10" ht="15.75" hidden="1" thickBot="1" x14ac:dyDescent="0.3">
      <c r="A88" s="22" t="s">
        <v>0</v>
      </c>
      <c r="B88" s="47" t="e">
        <f t="shared" si="24"/>
        <v>#REF!</v>
      </c>
      <c r="C88" s="47" t="e">
        <f t="shared" si="24"/>
        <v>#REF!</v>
      </c>
      <c r="D88" s="47" t="e">
        <f t="shared" si="24"/>
        <v>#REF!</v>
      </c>
      <c r="E88" s="47" t="e">
        <f t="shared" si="24"/>
        <v>#REF!</v>
      </c>
      <c r="F88" s="47">
        <v>99.999999999999986</v>
      </c>
      <c r="G88" s="48">
        <v>100</v>
      </c>
      <c r="H88" s="47">
        <v>100</v>
      </c>
      <c r="I88" s="71">
        <v>100</v>
      </c>
      <c r="J88" s="71">
        <v>99.999999999999972</v>
      </c>
    </row>
    <row r="89" spans="1:10" hidden="1" x14ac:dyDescent="0.25">
      <c r="A89" s="5" t="s">
        <v>1</v>
      </c>
      <c r="B89" s="43"/>
      <c r="C89" s="43"/>
      <c r="D89" s="43"/>
      <c r="E89" s="43"/>
      <c r="F89" s="43"/>
      <c r="G89" s="44"/>
      <c r="H89" s="43"/>
      <c r="I89" s="43"/>
      <c r="J89" s="43"/>
    </row>
    <row r="90" spans="1:10" hidden="1" x14ac:dyDescent="0.25">
      <c r="A90" s="9" t="s">
        <v>60</v>
      </c>
      <c r="B90" s="45" t="e">
        <f t="shared" ref="B90:H101" si="25">B12*100/B$23</f>
        <v>#REF!</v>
      </c>
      <c r="C90" s="45" t="e">
        <f t="shared" si="25"/>
        <v>#REF!</v>
      </c>
      <c r="D90" s="45" t="e">
        <f t="shared" si="25"/>
        <v>#REF!</v>
      </c>
      <c r="E90" s="45" t="e">
        <f t="shared" si="25"/>
        <v>#REF!</v>
      </c>
      <c r="F90" s="45">
        <v>2.7971872673496174E-4</v>
      </c>
      <c r="G90" s="46">
        <v>0</v>
      </c>
      <c r="H90" s="45">
        <v>8.1973492139260031</v>
      </c>
      <c r="I90" s="45">
        <v>3.6662178758544806</v>
      </c>
      <c r="J90" s="45">
        <v>4.3571611769666836</v>
      </c>
    </row>
    <row r="91" spans="1:10" hidden="1" x14ac:dyDescent="0.25">
      <c r="A91" s="9" t="s">
        <v>17</v>
      </c>
      <c r="B91" s="45" t="e">
        <f t="shared" si="25"/>
        <v>#REF!</v>
      </c>
      <c r="C91" s="45" t="e">
        <f t="shared" si="25"/>
        <v>#REF!</v>
      </c>
      <c r="D91" s="45" t="e">
        <f t="shared" si="25"/>
        <v>#REF!</v>
      </c>
      <c r="E91" s="45" t="e">
        <f t="shared" si="25"/>
        <v>#REF!</v>
      </c>
      <c r="F91" s="45">
        <v>9.7866438513375346E-3</v>
      </c>
      <c r="G91" s="46">
        <v>0.81024111223189843</v>
      </c>
      <c r="H91" s="45">
        <v>3.7768233186934013</v>
      </c>
      <c r="I91" s="45">
        <v>0</v>
      </c>
      <c r="J91" s="45">
        <v>0</v>
      </c>
    </row>
    <row r="92" spans="1:10" hidden="1" x14ac:dyDescent="0.25">
      <c r="A92" s="9" t="s">
        <v>18</v>
      </c>
      <c r="B92" s="45" t="e">
        <f t="shared" si="25"/>
        <v>#REF!</v>
      </c>
      <c r="C92" s="45" t="e">
        <f t="shared" si="25"/>
        <v>#REF!</v>
      </c>
      <c r="D92" s="45" t="e">
        <f t="shared" si="25"/>
        <v>#REF!</v>
      </c>
      <c r="E92" s="45" t="e">
        <f t="shared" si="25"/>
        <v>#REF!</v>
      </c>
      <c r="F92" s="45">
        <v>82.006628190064376</v>
      </c>
      <c r="G92" s="46">
        <v>49.129917912916369</v>
      </c>
      <c r="H92" s="45">
        <v>50.36890869994545</v>
      </c>
      <c r="I92" s="45">
        <v>55.809222281834629</v>
      </c>
      <c r="J92" s="45">
        <v>78.853600298622197</v>
      </c>
    </row>
    <row r="93" spans="1:10" hidden="1" x14ac:dyDescent="0.25">
      <c r="A93" s="9" t="s">
        <v>61</v>
      </c>
      <c r="B93" s="45" t="e">
        <f t="shared" si="25"/>
        <v>#REF!</v>
      </c>
      <c r="C93" s="45" t="e">
        <f t="shared" si="25"/>
        <v>#REF!</v>
      </c>
      <c r="D93" s="45" t="e">
        <f t="shared" si="25"/>
        <v>#REF!</v>
      </c>
      <c r="E93" s="45" t="e">
        <f t="shared" si="25"/>
        <v>#REF!</v>
      </c>
      <c r="F93" s="45">
        <v>7.649827928075859</v>
      </c>
      <c r="G93" s="46">
        <v>39.516246335552566</v>
      </c>
      <c r="H93" s="45">
        <v>27.952360449945637</v>
      </c>
      <c r="I93" s="45">
        <v>27.116010131559275</v>
      </c>
      <c r="J93" s="45">
        <v>4.4531379251477201</v>
      </c>
    </row>
    <row r="94" spans="1:10" hidden="1" x14ac:dyDescent="0.25">
      <c r="A94" s="9" t="s">
        <v>2</v>
      </c>
      <c r="B94" s="45" t="e">
        <f t="shared" si="25"/>
        <v>#REF!</v>
      </c>
      <c r="C94" s="45" t="e">
        <f t="shared" si="25"/>
        <v>#REF!</v>
      </c>
      <c r="D94" s="45" t="e">
        <f t="shared" si="25"/>
        <v>#REF!</v>
      </c>
      <c r="E94" s="45" t="e">
        <f t="shared" si="25"/>
        <v>#REF!</v>
      </c>
      <c r="F94" s="45">
        <v>0</v>
      </c>
      <c r="G94" s="46">
        <v>0</v>
      </c>
      <c r="H94" s="45">
        <v>0</v>
      </c>
      <c r="I94" s="45">
        <v>0</v>
      </c>
      <c r="J94" s="45">
        <v>0</v>
      </c>
    </row>
    <row r="95" spans="1:10" s="15" customFormat="1" hidden="1" x14ac:dyDescent="0.25">
      <c r="A95" s="49" t="s">
        <v>19</v>
      </c>
      <c r="B95" s="50" t="e">
        <f t="shared" si="25"/>
        <v>#REF!</v>
      </c>
      <c r="C95" s="50" t="e">
        <f t="shared" si="25"/>
        <v>#REF!</v>
      </c>
      <c r="D95" s="50" t="e">
        <f t="shared" si="25"/>
        <v>#REF!</v>
      </c>
      <c r="E95" s="50" t="e">
        <f t="shared" si="25"/>
        <v>#REF!</v>
      </c>
      <c r="F95" s="50">
        <v>10.333477519281674</v>
      </c>
      <c r="G95" s="51">
        <v>10.543594639299153</v>
      </c>
      <c r="H95" s="50">
        <v>9.7045583174895143</v>
      </c>
      <c r="I95" s="50">
        <v>13.408549710751611</v>
      </c>
      <c r="J95" s="50">
        <v>12.336100599263389</v>
      </c>
    </row>
    <row r="96" spans="1:10" hidden="1" x14ac:dyDescent="0.25">
      <c r="A96" s="9" t="s">
        <v>20</v>
      </c>
      <c r="B96" s="45" t="e">
        <f t="shared" si="25"/>
        <v>#REF!</v>
      </c>
      <c r="C96" s="45" t="e">
        <f t="shared" si="25"/>
        <v>#REF!</v>
      </c>
      <c r="D96" s="45" t="e">
        <f t="shared" si="25"/>
        <v>#REF!</v>
      </c>
      <c r="E96" s="45" t="e">
        <f t="shared" si="25"/>
        <v>#REF!</v>
      </c>
      <c r="F96" s="45">
        <v>7.3361790796503517</v>
      </c>
      <c r="G96" s="46">
        <v>7.3669812925621008</v>
      </c>
      <c r="H96" s="45">
        <v>6.4715914846784237</v>
      </c>
      <c r="I96" s="45">
        <v>8.5468690202240438</v>
      </c>
      <c r="J96" s="45">
        <v>8.0942635703154995</v>
      </c>
    </row>
    <row r="97" spans="1:10" hidden="1" x14ac:dyDescent="0.25">
      <c r="A97" s="9" t="s">
        <v>62</v>
      </c>
      <c r="B97" s="45" t="e">
        <f t="shared" si="25"/>
        <v>#REF!</v>
      </c>
      <c r="C97" s="45" t="e">
        <f t="shared" si="25"/>
        <v>#REF!</v>
      </c>
      <c r="D97" s="45" t="e">
        <f t="shared" si="25"/>
        <v>#REF!</v>
      </c>
      <c r="E97" s="45" t="e">
        <f t="shared" si="25"/>
        <v>#REF!</v>
      </c>
      <c r="F97" s="45">
        <v>0.9781572106200469</v>
      </c>
      <c r="G97" s="46">
        <v>1.0222549020486438</v>
      </c>
      <c r="H97" s="45">
        <v>0.91593603483515296</v>
      </c>
      <c r="I97" s="45">
        <v>1.290202333586953</v>
      </c>
      <c r="J97" s="45">
        <v>1.3521659074296901</v>
      </c>
    </row>
    <row r="98" spans="1:10" hidden="1" x14ac:dyDescent="0.25">
      <c r="A98" s="9" t="s">
        <v>63</v>
      </c>
      <c r="B98" s="45" t="e">
        <f t="shared" si="25"/>
        <v>#REF!</v>
      </c>
      <c r="C98" s="45" t="e">
        <f t="shared" si="25"/>
        <v>#REF!</v>
      </c>
      <c r="D98" s="45" t="e">
        <f t="shared" si="25"/>
        <v>#REF!</v>
      </c>
      <c r="E98" s="45" t="e">
        <f t="shared" si="25"/>
        <v>#REF!</v>
      </c>
      <c r="F98" s="45">
        <v>0.62556623631856667</v>
      </c>
      <c r="G98" s="46">
        <v>0.98810935139724998</v>
      </c>
      <c r="H98" s="45">
        <v>1.02935617214251</v>
      </c>
      <c r="I98" s="45">
        <v>1.4512802225249963</v>
      </c>
      <c r="J98" s="45">
        <v>1.7375846171952811</v>
      </c>
    </row>
    <row r="99" spans="1:10" hidden="1" x14ac:dyDescent="0.25">
      <c r="A99" s="9" t="s">
        <v>64</v>
      </c>
      <c r="B99" s="45" t="e">
        <f t="shared" si="25"/>
        <v>#REF!</v>
      </c>
      <c r="C99" s="45" t="e">
        <f t="shared" si="25"/>
        <v>#REF!</v>
      </c>
      <c r="D99" s="45" t="e">
        <f t="shared" si="25"/>
        <v>#REF!</v>
      </c>
      <c r="E99" s="45" t="e">
        <f t="shared" si="25"/>
        <v>#REF!</v>
      </c>
      <c r="F99" s="45">
        <v>0.39823523775317898</v>
      </c>
      <c r="G99" s="46">
        <v>0.20407269476073328</v>
      </c>
      <c r="H99" s="45">
        <v>0.60990418091193732</v>
      </c>
      <c r="I99" s="45">
        <v>1.3757238833251271</v>
      </c>
      <c r="J99" s="45">
        <v>0.32830637925127482</v>
      </c>
    </row>
    <row r="100" spans="1:10" hidden="1" x14ac:dyDescent="0.25">
      <c r="A100" s="9" t="s">
        <v>21</v>
      </c>
      <c r="B100" s="45" t="e">
        <f t="shared" si="25"/>
        <v>#REF!</v>
      </c>
      <c r="C100" s="45" t="e">
        <f t="shared" si="25"/>
        <v>#REF!</v>
      </c>
      <c r="D100" s="45" t="e">
        <f t="shared" si="25"/>
        <v>#REF!</v>
      </c>
      <c r="E100" s="45" t="e">
        <f t="shared" si="25"/>
        <v>#REF!</v>
      </c>
      <c r="F100" s="45">
        <v>0.9953397549395292</v>
      </c>
      <c r="G100" s="46">
        <v>0.9621763985304248</v>
      </c>
      <c r="H100" s="45">
        <v>0.67777044492149141</v>
      </c>
      <c r="I100" s="45">
        <v>0.74447425109049081</v>
      </c>
      <c r="J100" s="45">
        <v>0.82378012507164322</v>
      </c>
    </row>
    <row r="101" spans="1:10" ht="15.75" hidden="1" thickBot="1" x14ac:dyDescent="0.3">
      <c r="A101" s="22" t="s">
        <v>3</v>
      </c>
      <c r="B101" s="47" t="e">
        <f t="shared" si="25"/>
        <v>#REF!</v>
      </c>
      <c r="C101" s="47" t="e">
        <f t="shared" si="25"/>
        <v>#REF!</v>
      </c>
      <c r="D101" s="47" t="e">
        <f t="shared" si="25"/>
        <v>#REF!</v>
      </c>
      <c r="E101" s="47" t="e">
        <f t="shared" si="25"/>
        <v>#REF!</v>
      </c>
      <c r="F101" s="47">
        <v>100</v>
      </c>
      <c r="G101" s="48">
        <v>100</v>
      </c>
      <c r="H101" s="47">
        <v>100</v>
      </c>
      <c r="I101" s="71">
        <v>100</v>
      </c>
      <c r="J101" s="71">
        <v>100</v>
      </c>
    </row>
    <row r="102" spans="1:10" hidden="1" x14ac:dyDescent="0.25">
      <c r="I102" s="16"/>
      <c r="J102" s="16"/>
    </row>
    <row r="103" spans="1:10" hidden="1" x14ac:dyDescent="0.25">
      <c r="A103" s="2" t="s">
        <v>37</v>
      </c>
      <c r="B103" s="3">
        <v>2012</v>
      </c>
      <c r="C103" s="3">
        <v>2013</v>
      </c>
      <c r="D103" s="3">
        <v>2014</v>
      </c>
      <c r="E103" s="3">
        <v>2015</v>
      </c>
      <c r="F103" s="3">
        <v>2016</v>
      </c>
      <c r="G103" s="4">
        <v>2017</v>
      </c>
      <c r="H103" s="3">
        <v>2017</v>
      </c>
      <c r="I103" s="78">
        <v>2018</v>
      </c>
      <c r="J103" s="78">
        <v>2019</v>
      </c>
    </row>
    <row r="104" spans="1:10" hidden="1" x14ac:dyDescent="0.25">
      <c r="A104" s="9" t="s">
        <v>66</v>
      </c>
      <c r="B104" s="45" t="e">
        <f t="shared" ref="B104:H113" si="26">B30*100/B$32</f>
        <v>#REF!</v>
      </c>
      <c r="C104" s="45" t="e">
        <f t="shared" si="26"/>
        <v>#REF!</v>
      </c>
      <c r="D104" s="45" t="e">
        <f t="shared" si="26"/>
        <v>#REF!</v>
      </c>
      <c r="E104" s="45" t="e">
        <f t="shared" si="26"/>
        <v>#REF!</v>
      </c>
      <c r="F104" s="45">
        <v>100</v>
      </c>
      <c r="G104" s="46">
        <v>100</v>
      </c>
      <c r="H104" s="45">
        <v>95.110091739996861</v>
      </c>
      <c r="I104" s="45">
        <v>97.570757521132748</v>
      </c>
      <c r="J104" s="45">
        <v>99.300669899593089</v>
      </c>
    </row>
    <row r="105" spans="1:10" hidden="1" x14ac:dyDescent="0.25">
      <c r="A105" s="9" t="s">
        <v>67</v>
      </c>
      <c r="B105" s="45" t="e">
        <f t="shared" si="26"/>
        <v>#REF!</v>
      </c>
      <c r="C105" s="45" t="e">
        <f t="shared" si="26"/>
        <v>#REF!</v>
      </c>
      <c r="D105" s="45" t="e">
        <f t="shared" si="26"/>
        <v>#REF!</v>
      </c>
      <c r="E105" s="45" t="e">
        <f t="shared" si="26"/>
        <v>#REF!</v>
      </c>
      <c r="F105" s="45">
        <v>0</v>
      </c>
      <c r="G105" s="46">
        <v>0</v>
      </c>
      <c r="H105" s="45">
        <v>4.8899082600031427</v>
      </c>
      <c r="I105" s="45">
        <v>2.4292424788672591</v>
      </c>
      <c r="J105" s="45">
        <v>0.69933010040690946</v>
      </c>
    </row>
    <row r="106" spans="1:10" hidden="1" x14ac:dyDescent="0.25">
      <c r="A106" s="27" t="s">
        <v>24</v>
      </c>
      <c r="B106" s="52" t="e">
        <f t="shared" si="26"/>
        <v>#REF!</v>
      </c>
      <c r="C106" s="52" t="e">
        <f t="shared" si="26"/>
        <v>#REF!</v>
      </c>
      <c r="D106" s="52" t="e">
        <f t="shared" si="26"/>
        <v>#REF!</v>
      </c>
      <c r="E106" s="52" t="e">
        <f t="shared" si="26"/>
        <v>#REF!</v>
      </c>
      <c r="F106" s="52">
        <v>100</v>
      </c>
      <c r="G106" s="53">
        <v>100</v>
      </c>
      <c r="H106" s="52">
        <v>100</v>
      </c>
      <c r="I106" s="50">
        <v>100</v>
      </c>
      <c r="J106" s="50">
        <v>100</v>
      </c>
    </row>
    <row r="107" spans="1:10" hidden="1" x14ac:dyDescent="0.25">
      <c r="A107" s="9" t="s">
        <v>29</v>
      </c>
      <c r="B107" s="45" t="e">
        <f t="shared" si="26"/>
        <v>#REF!</v>
      </c>
      <c r="C107" s="45" t="e">
        <f t="shared" si="26"/>
        <v>#REF!</v>
      </c>
      <c r="D107" s="45" t="e">
        <f t="shared" si="26"/>
        <v>#REF!</v>
      </c>
      <c r="E107" s="45" t="e">
        <f t="shared" si="26"/>
        <v>#REF!</v>
      </c>
      <c r="F107" s="45">
        <v>57.681961710720834</v>
      </c>
      <c r="G107" s="46">
        <v>22.600791575466495</v>
      </c>
      <c r="H107" s="45">
        <v>39.024326579553659</v>
      </c>
      <c r="I107" s="45">
        <v>36.282034383610217</v>
      </c>
      <c r="J107" s="45">
        <v>27.05032429469032</v>
      </c>
    </row>
    <row r="108" spans="1:10" hidden="1" x14ac:dyDescent="0.25">
      <c r="A108" s="9" t="s">
        <v>4</v>
      </c>
      <c r="B108" s="45" t="e">
        <f t="shared" si="26"/>
        <v>#REF!</v>
      </c>
      <c r="C108" s="45" t="e">
        <f t="shared" si="26"/>
        <v>#REF!</v>
      </c>
      <c r="D108" s="45" t="e">
        <f t="shared" si="26"/>
        <v>#REF!</v>
      </c>
      <c r="E108" s="45" t="e">
        <f t="shared" si="26"/>
        <v>#REF!</v>
      </c>
      <c r="F108" s="45">
        <v>6.1867189656632799</v>
      </c>
      <c r="G108" s="46">
        <v>33.197533200615396</v>
      </c>
      <c r="H108" s="45">
        <v>14.454977610517901</v>
      </c>
      <c r="I108" s="45">
        <v>22.184220808653794</v>
      </c>
      <c r="J108" s="45">
        <v>10.955620103738049</v>
      </c>
    </row>
    <row r="109" spans="1:10" ht="15.75" hidden="1" thickBot="1" x14ac:dyDescent="0.3">
      <c r="A109" s="22" t="s">
        <v>30</v>
      </c>
      <c r="B109" s="47" t="e">
        <f t="shared" si="26"/>
        <v>#REF!</v>
      </c>
      <c r="C109" s="47" t="e">
        <f t="shared" si="26"/>
        <v>#REF!</v>
      </c>
      <c r="D109" s="47" t="e">
        <f t="shared" si="26"/>
        <v>#REF!</v>
      </c>
      <c r="E109" s="47" t="e">
        <f t="shared" si="26"/>
        <v>#REF!</v>
      </c>
      <c r="F109" s="47">
        <v>163.86868067638412</v>
      </c>
      <c r="G109" s="48">
        <v>155.7983247760819</v>
      </c>
      <c r="H109" s="47">
        <v>153.47930419007156</v>
      </c>
      <c r="I109" s="71">
        <v>158.46625519226399</v>
      </c>
      <c r="J109" s="71">
        <v>138.00594439842834</v>
      </c>
    </row>
    <row r="110" spans="1:10" hidden="1" x14ac:dyDescent="0.25">
      <c r="A110" s="9" t="s">
        <v>69</v>
      </c>
      <c r="B110" s="45" t="e">
        <f t="shared" si="26"/>
        <v>#REF!</v>
      </c>
      <c r="C110" s="45" t="e">
        <f t="shared" si="26"/>
        <v>#REF!</v>
      </c>
      <c r="D110" s="45" t="e">
        <f t="shared" si="26"/>
        <v>#REF!</v>
      </c>
      <c r="E110" s="45" t="e">
        <f t="shared" si="26"/>
        <v>#REF!</v>
      </c>
      <c r="F110" s="45">
        <v>-0.67015067120487992</v>
      </c>
      <c r="G110" s="46">
        <v>-0.60162727257519955</v>
      </c>
      <c r="H110" s="45">
        <v>-0.59785431541861844</v>
      </c>
      <c r="I110" s="45">
        <v>-0.45517764667391331</v>
      </c>
      <c r="J110" s="45">
        <v>-0.41191359598853194</v>
      </c>
    </row>
    <row r="111" spans="1:10" hidden="1" x14ac:dyDescent="0.25">
      <c r="A111" s="9" t="s">
        <v>25</v>
      </c>
      <c r="B111" s="45" t="e">
        <f t="shared" si="26"/>
        <v>#REF!</v>
      </c>
      <c r="C111" s="45" t="e">
        <f t="shared" si="26"/>
        <v>#REF!</v>
      </c>
      <c r="D111" s="45" t="e">
        <f t="shared" si="26"/>
        <v>#REF!</v>
      </c>
      <c r="E111" s="45" t="e">
        <f t="shared" si="26"/>
        <v>#REF!</v>
      </c>
      <c r="F111" s="45">
        <v>-70.499243791863762</v>
      </c>
      <c r="G111" s="46">
        <v>-77.772582577487896</v>
      </c>
      <c r="H111" s="45">
        <v>-78.225629238153061</v>
      </c>
      <c r="I111" s="45">
        <v>-64.796235979864775</v>
      </c>
      <c r="J111" s="45">
        <v>-59.008128717947642</v>
      </c>
    </row>
    <row r="112" spans="1:10" hidden="1" x14ac:dyDescent="0.25">
      <c r="A112" s="9" t="s">
        <v>70</v>
      </c>
      <c r="B112" s="45" t="e">
        <f t="shared" si="26"/>
        <v>#REF!</v>
      </c>
      <c r="C112" s="45" t="e">
        <f t="shared" si="26"/>
        <v>#REF!</v>
      </c>
      <c r="D112" s="45" t="e">
        <f t="shared" si="26"/>
        <v>#REF!</v>
      </c>
      <c r="E112" s="45" t="e">
        <f t="shared" si="26"/>
        <v>#REF!</v>
      </c>
      <c r="F112" s="45">
        <v>0</v>
      </c>
      <c r="G112" s="46">
        <v>0</v>
      </c>
      <c r="H112" s="45">
        <v>0</v>
      </c>
      <c r="I112" s="45">
        <v>0</v>
      </c>
      <c r="J112" s="45">
        <v>0</v>
      </c>
    </row>
    <row r="113" spans="1:10" hidden="1" x14ac:dyDescent="0.25">
      <c r="A113" s="27" t="s">
        <v>26</v>
      </c>
      <c r="B113" s="52" t="e">
        <f t="shared" si="26"/>
        <v>#REF!</v>
      </c>
      <c r="C113" s="52" t="e">
        <f t="shared" si="26"/>
        <v>#REF!</v>
      </c>
      <c r="D113" s="52" t="e">
        <f t="shared" si="26"/>
        <v>#REF!</v>
      </c>
      <c r="E113" s="52" t="e">
        <f t="shared" si="26"/>
        <v>#REF!</v>
      </c>
      <c r="F113" s="52">
        <v>-71.169394463068642</v>
      </c>
      <c r="G113" s="53">
        <v>-78.374209850063096</v>
      </c>
      <c r="H113" s="52">
        <v>-78.823483553571677</v>
      </c>
      <c r="I113" s="50">
        <v>-65.251413626538678</v>
      </c>
      <c r="J113" s="50">
        <v>-59.420042313936172</v>
      </c>
    </row>
    <row r="114" spans="1:10" hidden="1" x14ac:dyDescent="0.25">
      <c r="A114" s="27" t="s">
        <v>71</v>
      </c>
      <c r="B114" s="52" t="e">
        <f t="shared" ref="B114:H114" si="27">B41*100/B$32</f>
        <v>#REF!</v>
      </c>
      <c r="C114" s="52" t="e">
        <f t="shared" si="27"/>
        <v>#REF!</v>
      </c>
      <c r="D114" s="52" t="e">
        <f t="shared" si="27"/>
        <v>#REF!</v>
      </c>
      <c r="E114" s="52" t="e">
        <f t="shared" si="27"/>
        <v>#REF!</v>
      </c>
      <c r="F114" s="52">
        <v>28.830605536931355</v>
      </c>
      <c r="G114" s="53">
        <v>21.625790149936901</v>
      </c>
      <c r="H114" s="52">
        <v>21.176516446428316</v>
      </c>
      <c r="I114" s="50">
        <v>34.748586373461322</v>
      </c>
      <c r="J114" s="50">
        <v>40.579957686063828</v>
      </c>
    </row>
    <row r="115" spans="1:10" hidden="1" x14ac:dyDescent="0.25">
      <c r="A115" s="9" t="s">
        <v>72</v>
      </c>
      <c r="B115" s="45" t="e">
        <f t="shared" ref="B115:H117" si="28">B43*100/B$32</f>
        <v>#REF!</v>
      </c>
      <c r="C115" s="45" t="e">
        <f t="shared" si="28"/>
        <v>#REF!</v>
      </c>
      <c r="D115" s="45" t="e">
        <f t="shared" si="28"/>
        <v>#REF!</v>
      </c>
      <c r="E115" s="45" t="e">
        <f t="shared" si="28"/>
        <v>#REF!</v>
      </c>
      <c r="F115" s="45">
        <v>-10.492777939435006</v>
      </c>
      <c r="G115" s="46">
        <v>-10.831845011319702</v>
      </c>
      <c r="H115" s="45">
        <v>-11.773890311610046</v>
      </c>
      <c r="I115" s="45">
        <v>-12.309542320392318</v>
      </c>
      <c r="J115" s="45">
        <v>-21.608180639077528</v>
      </c>
    </row>
    <row r="116" spans="1:10" hidden="1" x14ac:dyDescent="0.25">
      <c r="A116" s="9" t="s">
        <v>28</v>
      </c>
      <c r="B116" s="45" t="e">
        <f t="shared" si="28"/>
        <v>#REF!</v>
      </c>
      <c r="C116" s="45" t="e">
        <f t="shared" si="28"/>
        <v>#REF!</v>
      </c>
      <c r="D116" s="45" t="e">
        <f t="shared" si="28"/>
        <v>#REF!</v>
      </c>
      <c r="E116" s="45" t="e">
        <f t="shared" si="28"/>
        <v>#REF!</v>
      </c>
      <c r="F116" s="45">
        <v>-50.971367672802863</v>
      </c>
      <c r="G116" s="46">
        <v>-49.351314488285446</v>
      </c>
      <c r="H116" s="45">
        <v>-45.091017430710011</v>
      </c>
      <c r="I116" s="45">
        <v>-44.357978914801883</v>
      </c>
      <c r="J116" s="45">
        <v>-39.982752323107796</v>
      </c>
    </row>
    <row r="117" spans="1:10" hidden="1" x14ac:dyDescent="0.25">
      <c r="A117" s="27" t="s">
        <v>73</v>
      </c>
      <c r="B117" s="52" t="e">
        <f t="shared" si="28"/>
        <v>#REF!</v>
      </c>
      <c r="C117" s="52" t="e">
        <f t="shared" si="28"/>
        <v>#REF!</v>
      </c>
      <c r="D117" s="52" t="e">
        <f t="shared" si="28"/>
        <v>#REF!</v>
      </c>
      <c r="E117" s="52" t="e">
        <f t="shared" si="28"/>
        <v>#REF!</v>
      </c>
      <c r="F117" s="52">
        <v>-32.63354007530652</v>
      </c>
      <c r="G117" s="53">
        <v>-38.557369349668249</v>
      </c>
      <c r="H117" s="52">
        <v>-35.688391295891748</v>
      </c>
      <c r="I117" s="50">
        <v>-21.918934861732883</v>
      </c>
      <c r="J117" s="50">
        <v>-21.010975276121496</v>
      </c>
    </row>
    <row r="118" spans="1:10" hidden="1" x14ac:dyDescent="0.25">
      <c r="A118" s="9" t="s">
        <v>31</v>
      </c>
      <c r="B118" s="45" t="e">
        <f t="shared" ref="B118:H122" si="29">B47*100/B$32</f>
        <v>#REF!</v>
      </c>
      <c r="C118" s="45" t="e">
        <f t="shared" si="29"/>
        <v>#REF!</v>
      </c>
      <c r="D118" s="45" t="e">
        <f t="shared" si="29"/>
        <v>#REF!</v>
      </c>
      <c r="E118" s="45" t="e">
        <f t="shared" si="29"/>
        <v>#REF!</v>
      </c>
      <c r="F118" s="45">
        <v>0</v>
      </c>
      <c r="G118" s="46">
        <v>0</v>
      </c>
      <c r="H118" s="45">
        <v>-1.3671332659070619</v>
      </c>
      <c r="I118" s="45">
        <v>-7.5862822633143923</v>
      </c>
      <c r="J118" s="45">
        <v>-1.9531574325932137</v>
      </c>
    </row>
    <row r="119" spans="1:10" hidden="1" x14ac:dyDescent="0.25">
      <c r="A119" s="9" t="s">
        <v>32</v>
      </c>
      <c r="B119" s="45" t="e">
        <f t="shared" si="29"/>
        <v>#REF!</v>
      </c>
      <c r="C119" s="45" t="e">
        <f t="shared" si="29"/>
        <v>#REF!</v>
      </c>
      <c r="D119" s="45" t="e">
        <f t="shared" si="29"/>
        <v>#REF!</v>
      </c>
      <c r="E119" s="45" t="e">
        <f t="shared" si="29"/>
        <v>#REF!</v>
      </c>
      <c r="F119" s="45">
        <v>-23.823782633446957</v>
      </c>
      <c r="G119" s="46">
        <v>-18.045283787245999</v>
      </c>
      <c r="H119" s="45">
        <v>-10.842116384995233</v>
      </c>
      <c r="I119" s="45">
        <v>-7.2345703039886544</v>
      </c>
      <c r="J119" s="45">
        <v>-10.948726062233382</v>
      </c>
    </row>
    <row r="120" spans="1:10" ht="15.75" hidden="1" thickBot="1" x14ac:dyDescent="0.3">
      <c r="A120" s="22" t="s">
        <v>33</v>
      </c>
      <c r="B120" s="47" t="e">
        <f t="shared" si="29"/>
        <v>#REF!</v>
      </c>
      <c r="C120" s="47" t="e">
        <f t="shared" si="29"/>
        <v>#REF!</v>
      </c>
      <c r="D120" s="47" t="e">
        <f t="shared" si="29"/>
        <v>#REF!</v>
      </c>
      <c r="E120" s="47" t="e">
        <f t="shared" si="29"/>
        <v>#REF!</v>
      </c>
      <c r="F120" s="47">
        <v>-156.45732270875351</v>
      </c>
      <c r="G120" s="48">
        <v>-156.60265313691423</v>
      </c>
      <c r="H120" s="47">
        <v>-147.89764094679404</v>
      </c>
      <c r="I120" s="71">
        <v>-136.73978742903591</v>
      </c>
      <c r="J120" s="71">
        <v>-133.91285877094808</v>
      </c>
    </row>
    <row r="121" spans="1:10" hidden="1" x14ac:dyDescent="0.25">
      <c r="A121" s="9" t="s">
        <v>34</v>
      </c>
      <c r="B121" s="45" t="e">
        <f t="shared" si="29"/>
        <v>#REF!</v>
      </c>
      <c r="C121" s="45" t="e">
        <f t="shared" si="29"/>
        <v>#REF!</v>
      </c>
      <c r="D121" s="45" t="e">
        <f t="shared" si="29"/>
        <v>#REF!</v>
      </c>
      <c r="E121" s="45" t="e">
        <f t="shared" si="29"/>
        <v>#REF!</v>
      </c>
      <c r="F121" s="45">
        <v>3.2549353321126264</v>
      </c>
      <c r="G121" s="46">
        <v>4.3182313696341827</v>
      </c>
      <c r="H121" s="45">
        <v>12.714315399269289</v>
      </c>
      <c r="I121" s="45">
        <v>2.4724598373658901</v>
      </c>
      <c r="J121" s="45">
        <v>3.8005825134929037</v>
      </c>
    </row>
    <row r="122" spans="1:10" hidden="1" x14ac:dyDescent="0.25">
      <c r="A122" s="9" t="s">
        <v>35</v>
      </c>
      <c r="B122" s="45" t="e">
        <f t="shared" si="29"/>
        <v>#REF!</v>
      </c>
      <c r="C122" s="45" t="e">
        <f t="shared" si="29"/>
        <v>#REF!</v>
      </c>
      <c r="D122" s="45" t="e">
        <f t="shared" si="29"/>
        <v>#REF!</v>
      </c>
      <c r="E122" s="45" t="e">
        <f t="shared" si="29"/>
        <v>#REF!</v>
      </c>
      <c r="F122" s="45">
        <v>0.4244737066193397</v>
      </c>
      <c r="G122" s="46">
        <v>-3.6252617313255672E-2</v>
      </c>
      <c r="H122" s="45">
        <v>-6.7649082462161179</v>
      </c>
      <c r="I122" s="45">
        <v>0</v>
      </c>
      <c r="J122" s="45">
        <v>-2.1187181979001518E-2</v>
      </c>
    </row>
    <row r="123" spans="1:10" ht="15.75" hidden="1" thickBot="1" x14ac:dyDescent="0.3">
      <c r="A123" s="22" t="s">
        <v>75</v>
      </c>
      <c r="B123" s="47" t="e">
        <f t="shared" ref="B123:H125" si="30">B53*100/B$32</f>
        <v>#REF!</v>
      </c>
      <c r="C123" s="47" t="e">
        <f t="shared" si="30"/>
        <v>#REF!</v>
      </c>
      <c r="D123" s="47" t="e">
        <f t="shared" si="30"/>
        <v>#REF!</v>
      </c>
      <c r="E123" s="47" t="e">
        <f t="shared" si="30"/>
        <v>#REF!</v>
      </c>
      <c r="F123" s="47">
        <v>11.090767006362604</v>
      </c>
      <c r="G123" s="48">
        <v>3.477650391488595</v>
      </c>
      <c r="H123" s="47">
        <v>11.531070396330673</v>
      </c>
      <c r="I123" s="71">
        <v>24.198927600593972</v>
      </c>
      <c r="J123" s="71">
        <v>7.8724809589941831</v>
      </c>
    </row>
    <row r="124" spans="1:10" hidden="1" x14ac:dyDescent="0.25">
      <c r="A124" s="9" t="s">
        <v>76</v>
      </c>
      <c r="B124" s="45" t="e">
        <f t="shared" si="30"/>
        <v>#REF!</v>
      </c>
      <c r="C124" s="45" t="e">
        <f t="shared" si="30"/>
        <v>#REF!</v>
      </c>
      <c r="D124" s="45" t="e">
        <f t="shared" si="30"/>
        <v>#REF!</v>
      </c>
      <c r="E124" s="45" t="e">
        <f t="shared" si="30"/>
        <v>#REF!</v>
      </c>
      <c r="F124" s="45">
        <v>-5.1205635016904516</v>
      </c>
      <c r="G124" s="46">
        <v>-0.3735272991470352</v>
      </c>
      <c r="H124" s="45">
        <v>-0.39391499155025561</v>
      </c>
      <c r="I124" s="45">
        <v>-6.685034947734537</v>
      </c>
      <c r="J124" s="45">
        <v>-3.5482505160166644</v>
      </c>
    </row>
    <row r="125" spans="1:10" hidden="1" x14ac:dyDescent="0.25">
      <c r="A125" s="54" t="s">
        <v>77</v>
      </c>
      <c r="B125" s="55" t="e">
        <f t="shared" si="30"/>
        <v>#REF!</v>
      </c>
      <c r="C125" s="55" t="e">
        <f t="shared" si="30"/>
        <v>#REF!</v>
      </c>
      <c r="D125" s="55" t="e">
        <f t="shared" si="30"/>
        <v>#REF!</v>
      </c>
      <c r="E125" s="55" t="e">
        <f t="shared" si="30"/>
        <v>#REF!</v>
      </c>
      <c r="F125" s="55">
        <v>5.9702035046721509</v>
      </c>
      <c r="G125" s="56">
        <v>3.1041230923415597</v>
      </c>
      <c r="H125" s="55">
        <v>11.137155404780417</v>
      </c>
      <c r="I125" s="71">
        <v>17.513892652859436</v>
      </c>
      <c r="J125" s="71">
        <v>4.3242304429775178</v>
      </c>
    </row>
    <row r="126" spans="1:10" hidden="1" x14ac:dyDescent="0.25">
      <c r="I126" s="16"/>
      <c r="J126" s="16"/>
    </row>
    <row r="127" spans="1:10" hidden="1" x14ac:dyDescent="0.25">
      <c r="A127" s="57" t="s">
        <v>38</v>
      </c>
      <c r="B127" s="58">
        <v>2012</v>
      </c>
      <c r="C127" s="58">
        <v>2013</v>
      </c>
      <c r="D127" s="58">
        <v>2014</v>
      </c>
      <c r="E127" s="58">
        <v>2015</v>
      </c>
      <c r="F127" s="58">
        <v>2016</v>
      </c>
      <c r="G127" s="59">
        <v>2017</v>
      </c>
      <c r="H127" s="58">
        <v>2017</v>
      </c>
      <c r="I127" s="78">
        <v>2018</v>
      </c>
      <c r="J127" s="78">
        <v>2019</v>
      </c>
    </row>
    <row r="128" spans="1:10" hidden="1" x14ac:dyDescent="0.25">
      <c r="A128" s="9" t="s">
        <v>58</v>
      </c>
      <c r="B128" s="60" t="s">
        <v>41</v>
      </c>
      <c r="C128" s="45" t="e">
        <f t="shared" ref="C128:F129" si="31">(C5-B5)*100/B5</f>
        <v>#REF!</v>
      </c>
      <c r="D128" s="45" t="e">
        <f t="shared" si="31"/>
        <v>#REF!</v>
      </c>
      <c r="E128" s="45" t="e">
        <f t="shared" si="31"/>
        <v>#REF!</v>
      </c>
      <c r="F128" s="45">
        <v>-5.5988488079128844</v>
      </c>
      <c r="G128" s="46">
        <v>-33.507523904645694</v>
      </c>
      <c r="H128" s="45">
        <v>-1.2953999005126926</v>
      </c>
      <c r="I128" s="45">
        <v>-14.338613777650583</v>
      </c>
      <c r="J128" s="45">
        <v>-25.545530759597145</v>
      </c>
    </row>
    <row r="129" spans="1:10" hidden="1" x14ac:dyDescent="0.25">
      <c r="A129" s="9" t="s">
        <v>15</v>
      </c>
      <c r="B129" s="60" t="s">
        <v>41</v>
      </c>
      <c r="C129" s="45" t="e">
        <f t="shared" si="31"/>
        <v>#REF!</v>
      </c>
      <c r="D129" s="45" t="e">
        <f t="shared" si="31"/>
        <v>#REF!</v>
      </c>
      <c r="E129" s="45" t="e">
        <f t="shared" si="31"/>
        <v>#REF!</v>
      </c>
      <c r="F129" s="45">
        <v>-3.8966684778418346</v>
      </c>
      <c r="G129" s="46">
        <v>391.94593437168174</v>
      </c>
      <c r="H129" s="45">
        <v>101.11417476154254</v>
      </c>
      <c r="I129" s="45">
        <v>18.050295703810448</v>
      </c>
      <c r="J129" s="45">
        <v>192.5374693162286</v>
      </c>
    </row>
    <row r="130" spans="1:10" hidden="1" x14ac:dyDescent="0.25">
      <c r="A130" s="9" t="s">
        <v>18</v>
      </c>
      <c r="B130" s="60" t="s">
        <v>41</v>
      </c>
      <c r="C130" s="60" t="s">
        <v>41</v>
      </c>
      <c r="D130" s="60" t="s">
        <v>41</v>
      </c>
      <c r="E130" s="60" t="s">
        <v>41</v>
      </c>
      <c r="F130" s="60" t="s">
        <v>41</v>
      </c>
      <c r="G130" s="61" t="s">
        <v>41</v>
      </c>
      <c r="H130" s="60" t="s">
        <v>41</v>
      </c>
      <c r="I130" s="60" t="s">
        <v>41</v>
      </c>
      <c r="J130" s="60" t="s">
        <v>41</v>
      </c>
    </row>
    <row r="131" spans="1:10" hidden="1" x14ac:dyDescent="0.25">
      <c r="A131" s="9" t="s">
        <v>59</v>
      </c>
      <c r="B131" s="60" t="s">
        <v>41</v>
      </c>
      <c r="C131" s="45" t="e">
        <f t="shared" ref="C131:F133" si="32">(C8-B8)*100/B8</f>
        <v>#REF!</v>
      </c>
      <c r="D131" s="45" t="e">
        <f t="shared" si="32"/>
        <v>#REF!</v>
      </c>
      <c r="E131" s="45" t="e">
        <f t="shared" si="32"/>
        <v>#REF!</v>
      </c>
      <c r="F131" s="45">
        <v>-5.2257931128813881</v>
      </c>
      <c r="G131" s="46">
        <v>108.53465110483934</v>
      </c>
      <c r="H131" s="45">
        <v>127.87586412978833</v>
      </c>
      <c r="I131" s="45">
        <v>-34.840505279647125</v>
      </c>
      <c r="J131" s="45">
        <v>-58.459407544436729</v>
      </c>
    </row>
    <row r="132" spans="1:10" hidden="1" x14ac:dyDescent="0.25">
      <c r="A132" s="9" t="s">
        <v>16</v>
      </c>
      <c r="B132" s="60" t="s">
        <v>41</v>
      </c>
      <c r="C132" s="45" t="e">
        <f t="shared" si="32"/>
        <v>#REF!</v>
      </c>
      <c r="D132" s="45" t="e">
        <f t="shared" si="32"/>
        <v>#REF!</v>
      </c>
      <c r="E132" s="45" t="e">
        <f t="shared" si="32"/>
        <v>#REF!</v>
      </c>
      <c r="F132" s="45">
        <v>-7.398377719342764</v>
      </c>
      <c r="G132" s="46">
        <v>-43.080658131443883</v>
      </c>
      <c r="H132" s="45">
        <v>-47.557691038013481</v>
      </c>
      <c r="I132" s="45">
        <v>16.941935718798828</v>
      </c>
      <c r="J132" s="45">
        <v>59.097890370165231</v>
      </c>
    </row>
    <row r="133" spans="1:10" hidden="1" x14ac:dyDescent="0.25">
      <c r="A133" s="9" t="s">
        <v>0</v>
      </c>
      <c r="B133" s="60" t="s">
        <v>41</v>
      </c>
      <c r="C133" s="45" t="e">
        <f t="shared" si="32"/>
        <v>#REF!</v>
      </c>
      <c r="D133" s="45" t="e">
        <f t="shared" si="32"/>
        <v>#REF!</v>
      </c>
      <c r="E133" s="45" t="e">
        <f t="shared" si="32"/>
        <v>#REF!</v>
      </c>
      <c r="F133" s="45">
        <v>-5.653623824798788</v>
      </c>
      <c r="G133" s="46">
        <v>-6.048097090169291</v>
      </c>
      <c r="H133" s="45">
        <v>13.359736890359221</v>
      </c>
      <c r="I133" s="45">
        <v>-13.804911773773899</v>
      </c>
      <c r="J133" s="45">
        <v>-20.047186152771008</v>
      </c>
    </row>
    <row r="134" spans="1:10" hidden="1" x14ac:dyDescent="0.25">
      <c r="A134" s="9" t="s">
        <v>60</v>
      </c>
      <c r="B134" s="60" t="s">
        <v>41</v>
      </c>
      <c r="C134" s="60" t="s">
        <v>41</v>
      </c>
      <c r="D134" s="60" t="s">
        <v>41</v>
      </c>
      <c r="E134" s="60" t="s">
        <v>41</v>
      </c>
      <c r="F134" s="60" t="s">
        <v>41</v>
      </c>
      <c r="G134" s="46" t="e">
        <v>#DIV/0!</v>
      </c>
      <c r="H134" s="45">
        <v>3321984.8705261131</v>
      </c>
      <c r="I134" s="45" t="e">
        <v>#DIV/0!</v>
      </c>
      <c r="J134" s="45">
        <v>-57.50244531578948</v>
      </c>
    </row>
    <row r="135" spans="1:10" hidden="1" x14ac:dyDescent="0.25">
      <c r="A135" s="9" t="s">
        <v>17</v>
      </c>
      <c r="B135" s="60" t="s">
        <v>41</v>
      </c>
      <c r="C135" s="45" t="e">
        <f t="shared" ref="C135:F137" si="33">(C13-B13)*100/B13</f>
        <v>#REF!</v>
      </c>
      <c r="D135" s="45" t="e">
        <f t="shared" si="33"/>
        <v>#REF!</v>
      </c>
      <c r="E135" s="45" t="e">
        <f t="shared" si="33"/>
        <v>#REF!</v>
      </c>
      <c r="F135" s="45">
        <v>-98.632255395533079</v>
      </c>
      <c r="G135" s="46">
        <v>12.762802037331726</v>
      </c>
      <c r="H135" s="45">
        <v>43647.346300942962</v>
      </c>
      <c r="I135" s="45">
        <v>-100</v>
      </c>
      <c r="J135" s="45">
        <v>-99.999999999999986</v>
      </c>
    </row>
    <row r="136" spans="1:10" hidden="1" x14ac:dyDescent="0.25">
      <c r="A136" s="9" t="s">
        <v>18</v>
      </c>
      <c r="B136" s="60" t="s">
        <v>41</v>
      </c>
      <c r="C136" s="45" t="e">
        <f t="shared" si="33"/>
        <v>#REF!</v>
      </c>
      <c r="D136" s="45" t="e">
        <f t="shared" si="33"/>
        <v>#REF!</v>
      </c>
      <c r="E136" s="45" t="e">
        <f t="shared" si="33"/>
        <v>#REF!</v>
      </c>
      <c r="F136" s="45">
        <v>-5.8551307938973798</v>
      </c>
      <c r="G136" s="46">
        <v>-43.833922309976842</v>
      </c>
      <c r="H136" s="45">
        <v>-30.37384460623246</v>
      </c>
      <c r="I136" s="45">
        <v>-2.0865280714195409</v>
      </c>
      <c r="J136" s="45">
        <v>25.167834455511446</v>
      </c>
    </row>
    <row r="137" spans="1:10" hidden="1" x14ac:dyDescent="0.25">
      <c r="A137" s="9" t="s">
        <v>61</v>
      </c>
      <c r="B137" s="60" t="s">
        <v>41</v>
      </c>
      <c r="C137" s="45" t="e">
        <f t="shared" si="33"/>
        <v>#REF!</v>
      </c>
      <c r="D137" s="45" t="e">
        <f t="shared" si="33"/>
        <v>#REF!</v>
      </c>
      <c r="E137" s="45" t="e">
        <f t="shared" si="33"/>
        <v>#REF!</v>
      </c>
      <c r="F137" s="45">
        <v>11.91066578988498</v>
      </c>
      <c r="G137" s="46">
        <v>475.67299127180979</v>
      </c>
      <c r="H137" s="45">
        <v>314.21483670774899</v>
      </c>
      <c r="I137" s="45">
        <v>-40.853013573554804</v>
      </c>
      <c r="J137" s="45">
        <v>-87.262581698496106</v>
      </c>
    </row>
    <row r="138" spans="1:10" hidden="1" x14ac:dyDescent="0.25">
      <c r="A138" s="9" t="s">
        <v>2</v>
      </c>
      <c r="B138" s="60" t="s">
        <v>41</v>
      </c>
      <c r="C138" s="60" t="s">
        <v>41</v>
      </c>
      <c r="D138" s="60" t="s">
        <v>41</v>
      </c>
      <c r="E138" s="60" t="s">
        <v>41</v>
      </c>
      <c r="F138" s="60" t="s">
        <v>41</v>
      </c>
      <c r="G138" s="61" t="s">
        <v>41</v>
      </c>
      <c r="H138" s="60" t="s">
        <v>41</v>
      </c>
      <c r="I138" s="60" t="s">
        <v>41</v>
      </c>
      <c r="J138" s="60" t="s">
        <v>41</v>
      </c>
    </row>
    <row r="139" spans="1:10" hidden="1" x14ac:dyDescent="0.25">
      <c r="A139" s="9" t="s">
        <v>19</v>
      </c>
      <c r="B139" s="60" t="s">
        <v>41</v>
      </c>
      <c r="C139" s="45" t="e">
        <f t="shared" ref="C139:F145" si="34">(C17-B17)*100/B17</f>
        <v>#REF!</v>
      </c>
      <c r="D139" s="45" t="e">
        <f t="shared" si="34"/>
        <v>#REF!</v>
      </c>
      <c r="E139" s="45" t="e">
        <f t="shared" si="34"/>
        <v>#REF!</v>
      </c>
      <c r="F139" s="45">
        <v>-8.8306516857823496</v>
      </c>
      <c r="G139" s="46">
        <v>-7.3657884988888718</v>
      </c>
      <c r="H139" s="45">
        <v>6.4604026529330065</v>
      </c>
      <c r="I139" s="45">
        <v>9.6164225620113406</v>
      </c>
      <c r="J139" s="45">
        <v>1.6332657856338961</v>
      </c>
    </row>
    <row r="140" spans="1:10" hidden="1" x14ac:dyDescent="0.25">
      <c r="A140" s="9" t="s">
        <v>20</v>
      </c>
      <c r="B140" s="60" t="s">
        <v>41</v>
      </c>
      <c r="C140" s="45" t="e">
        <f t="shared" si="34"/>
        <v>#REF!</v>
      </c>
      <c r="D140" s="45" t="e">
        <f t="shared" si="34"/>
        <v>#REF!</v>
      </c>
      <c r="E140" s="45" t="e">
        <f t="shared" si="34"/>
        <v>#REF!</v>
      </c>
      <c r="F140" s="45">
        <v>50</v>
      </c>
      <c r="G140" s="46">
        <v>50</v>
      </c>
      <c r="H140" s="45">
        <v>0</v>
      </c>
      <c r="I140" s="45">
        <v>0</v>
      </c>
      <c r="J140" s="45">
        <v>0</v>
      </c>
    </row>
    <row r="141" spans="1:10" hidden="1" x14ac:dyDescent="0.25">
      <c r="A141" s="9" t="s">
        <v>62</v>
      </c>
      <c r="B141" s="60" t="s">
        <v>41</v>
      </c>
      <c r="C141" s="45" t="e">
        <f t="shared" si="34"/>
        <v>#REF!</v>
      </c>
      <c r="D141" s="45" t="e">
        <f t="shared" si="34"/>
        <v>#REF!</v>
      </c>
      <c r="E141" s="45" t="e">
        <f t="shared" si="34"/>
        <v>#REF!</v>
      </c>
      <c r="F141" s="45">
        <v>2.1728940798690513</v>
      </c>
      <c r="G141" s="46">
        <v>6.3326391928284069</v>
      </c>
      <c r="H141" s="45">
        <v>6.1488549999999957</v>
      </c>
      <c r="I141" s="45">
        <v>8.7880368686344834</v>
      </c>
      <c r="J141" s="45">
        <v>18.031680134467777</v>
      </c>
    </row>
    <row r="142" spans="1:10" hidden="1" x14ac:dyDescent="0.25">
      <c r="A142" s="9" t="s">
        <v>63</v>
      </c>
      <c r="B142" s="60" t="s">
        <v>41</v>
      </c>
      <c r="C142" s="45" t="e">
        <f t="shared" si="34"/>
        <v>#REF!</v>
      </c>
      <c r="D142" s="45" t="e">
        <f t="shared" si="34"/>
        <v>#REF!</v>
      </c>
      <c r="E142" s="45" t="e">
        <f t="shared" si="34"/>
        <v>#REF!</v>
      </c>
      <c r="F142" s="45">
        <v>-60.634867612647064</v>
      </c>
      <c r="G142" s="46">
        <v>-38.081021591565339</v>
      </c>
      <c r="H142" s="45">
        <v>86.531078670811809</v>
      </c>
      <c r="I142" s="45">
        <v>26.59856588203446</v>
      </c>
      <c r="J142" s="45">
        <v>34.962788587806173</v>
      </c>
    </row>
    <row r="143" spans="1:10" hidden="1" x14ac:dyDescent="0.25">
      <c r="A143" s="9" t="s">
        <v>64</v>
      </c>
      <c r="B143" s="60" t="s">
        <v>41</v>
      </c>
      <c r="C143" s="45" t="e">
        <f t="shared" si="34"/>
        <v>#REF!</v>
      </c>
      <c r="D143" s="45" t="e">
        <f t="shared" si="34"/>
        <v>#REF!</v>
      </c>
      <c r="E143" s="45" t="e">
        <f t="shared" si="34"/>
        <v>#REF!</v>
      </c>
      <c r="F143" s="45">
        <v>-87.288548738916319</v>
      </c>
      <c r="G143" s="46">
        <v>-93.513346387592861</v>
      </c>
      <c r="H143" s="45">
        <v>73.612405237123781</v>
      </c>
      <c r="I143" s="45">
        <v>481.07059171814518</v>
      </c>
      <c r="J143" s="45">
        <v>-56.962061178385362</v>
      </c>
    </row>
    <row r="144" spans="1:10" hidden="1" x14ac:dyDescent="0.25">
      <c r="A144" s="9" t="s">
        <v>21</v>
      </c>
      <c r="B144" s="60" t="s">
        <v>41</v>
      </c>
      <c r="C144" s="45" t="e">
        <f t="shared" si="34"/>
        <v>#REF!</v>
      </c>
      <c r="D144" s="45" t="e">
        <f t="shared" si="34"/>
        <v>#REF!</v>
      </c>
      <c r="E144" s="45" t="e">
        <f t="shared" si="34"/>
        <v>#REF!</v>
      </c>
      <c r="F144" s="45">
        <v>30.243877464296947</v>
      </c>
      <c r="G144" s="46">
        <v>25.377909209223471</v>
      </c>
      <c r="H144" s="45">
        <v>-22.808388867146373</v>
      </c>
      <c r="I144" s="45">
        <v>-33.307422783485215</v>
      </c>
      <c r="J144" s="45">
        <v>-2.8232353824024665</v>
      </c>
    </row>
    <row r="145" spans="1:10" hidden="1" x14ac:dyDescent="0.25">
      <c r="A145" s="25" t="s">
        <v>3</v>
      </c>
      <c r="B145" s="62" t="s">
        <v>41</v>
      </c>
      <c r="C145" s="63" t="e">
        <f t="shared" si="34"/>
        <v>#REF!</v>
      </c>
      <c r="D145" s="63" t="e">
        <f t="shared" si="34"/>
        <v>#REF!</v>
      </c>
      <c r="E145" s="63" t="e">
        <f t="shared" si="34"/>
        <v>#REF!</v>
      </c>
      <c r="F145" s="63">
        <v>-5.6536238247987702</v>
      </c>
      <c r="G145" s="64">
        <v>-6.048097090169291</v>
      </c>
      <c r="H145" s="63">
        <v>13.3597368903592</v>
      </c>
      <c r="I145" s="45">
        <v>-13.804911773773899</v>
      </c>
      <c r="J145" s="45">
        <v>-20.047186152770994</v>
      </c>
    </row>
    <row r="146" spans="1:10" hidden="1" x14ac:dyDescent="0.25">
      <c r="B146" s="65"/>
      <c r="C146" s="42"/>
      <c r="D146" s="42"/>
      <c r="E146" s="42"/>
      <c r="F146" s="42"/>
      <c r="G146" s="42"/>
      <c r="H146" s="42"/>
      <c r="I146" s="45"/>
      <c r="J146" s="45"/>
    </row>
    <row r="147" spans="1:10" hidden="1" x14ac:dyDescent="0.25">
      <c r="A147" s="57" t="s">
        <v>39</v>
      </c>
      <c r="B147" s="58">
        <v>2012</v>
      </c>
      <c r="C147" s="58">
        <v>2013</v>
      </c>
      <c r="D147" s="58">
        <v>2014</v>
      </c>
      <c r="E147" s="58">
        <v>2015</v>
      </c>
      <c r="F147" s="58">
        <v>2016</v>
      </c>
      <c r="G147" s="59">
        <v>2017</v>
      </c>
      <c r="H147" s="58">
        <v>2017</v>
      </c>
      <c r="I147" s="78">
        <v>2018</v>
      </c>
      <c r="J147" s="78">
        <v>2019</v>
      </c>
    </row>
    <row r="148" spans="1:10" hidden="1" x14ac:dyDescent="0.25">
      <c r="A148" s="9" t="s">
        <v>66</v>
      </c>
      <c r="B148" s="60" t="s">
        <v>41</v>
      </c>
      <c r="C148" s="66" t="e">
        <f>(C30-B30)*100/B30</f>
        <v>#REF!</v>
      </c>
      <c r="D148" s="66" t="e">
        <f>(D30-C30)*100/C30</f>
        <v>#REF!</v>
      </c>
      <c r="E148" s="66" t="e">
        <f>(E30-D30)*100/D30</f>
        <v>#REF!</v>
      </c>
      <c r="F148" s="66">
        <v>-27.050012132384687</v>
      </c>
      <c r="G148" s="67">
        <v>-28.401982853120234</v>
      </c>
      <c r="H148" s="66">
        <v>-11.483912428518833</v>
      </c>
      <c r="I148" s="66">
        <v>0.48582999986117076</v>
      </c>
      <c r="J148" s="66">
        <v>15.729077536030784</v>
      </c>
    </row>
    <row r="149" spans="1:10" hidden="1" x14ac:dyDescent="0.25">
      <c r="A149" s="9" t="s">
        <v>67</v>
      </c>
      <c r="B149" s="60" t="s">
        <v>41</v>
      </c>
      <c r="C149" s="60" t="s">
        <v>41</v>
      </c>
      <c r="D149" s="60" t="s">
        <v>41</v>
      </c>
      <c r="E149" s="60" t="s">
        <v>41</v>
      </c>
      <c r="F149" s="60" t="s">
        <v>41</v>
      </c>
      <c r="G149" s="61" t="s">
        <v>41</v>
      </c>
      <c r="H149" s="60" t="s">
        <v>41</v>
      </c>
      <c r="I149" s="60" t="s">
        <v>41</v>
      </c>
      <c r="J149" s="60" t="s">
        <v>41</v>
      </c>
    </row>
    <row r="150" spans="1:10" hidden="1" x14ac:dyDescent="0.25">
      <c r="A150" s="9" t="s">
        <v>24</v>
      </c>
      <c r="B150" s="60" t="s">
        <v>41</v>
      </c>
      <c r="C150" s="66" t="e">
        <f t="shared" ref="C150:F155" si="35">(C32-B32)*100/B32</f>
        <v>#REF!</v>
      </c>
      <c r="D150" s="66" t="e">
        <f t="shared" si="35"/>
        <v>#REF!</v>
      </c>
      <c r="E150" s="66" t="e">
        <f t="shared" si="35"/>
        <v>#REF!</v>
      </c>
      <c r="F150" s="66">
        <v>-27.050012132384687</v>
      </c>
      <c r="G150" s="67">
        <v>-28.401982853120234</v>
      </c>
      <c r="H150" s="66">
        <v>-6.933022613984825</v>
      </c>
      <c r="I150" s="66">
        <v>2.9876497352160629</v>
      </c>
      <c r="J150" s="66">
        <v>10.84520570270797</v>
      </c>
    </row>
    <row r="151" spans="1:10" hidden="1" x14ac:dyDescent="0.25">
      <c r="A151" s="9" t="s">
        <v>29</v>
      </c>
      <c r="B151" s="60" t="s">
        <v>41</v>
      </c>
      <c r="C151" s="66" t="e">
        <f t="shared" si="35"/>
        <v>#REF!</v>
      </c>
      <c r="D151" s="66" t="e">
        <f t="shared" si="35"/>
        <v>#REF!</v>
      </c>
      <c r="E151" s="66" t="e">
        <f t="shared" si="35"/>
        <v>#REF!</v>
      </c>
      <c r="F151" s="66">
        <v>-6.4977754961282788</v>
      </c>
      <c r="G151" s="67">
        <v>-64.043174486787734</v>
      </c>
      <c r="H151" s="66">
        <v>-37.036189277023716</v>
      </c>
      <c r="I151" s="66">
        <v>65.33055651185478</v>
      </c>
      <c r="J151" s="66">
        <v>-23.165906408212471</v>
      </c>
    </row>
    <row r="152" spans="1:10" hidden="1" x14ac:dyDescent="0.25">
      <c r="A152" s="9" t="s">
        <v>4</v>
      </c>
      <c r="B152" s="60" t="s">
        <v>41</v>
      </c>
      <c r="C152" s="66" t="e">
        <f t="shared" si="35"/>
        <v>#REF!</v>
      </c>
      <c r="D152" s="66" t="e">
        <f t="shared" si="35"/>
        <v>#REF!</v>
      </c>
      <c r="E152" s="66" t="e">
        <f t="shared" si="35"/>
        <v>#REF!</v>
      </c>
      <c r="F152" s="66">
        <v>-74.133911312830861</v>
      </c>
      <c r="G152" s="67">
        <v>36.22347626377065</v>
      </c>
      <c r="H152" s="66">
        <v>117.4466113395208</v>
      </c>
      <c r="I152" s="66">
        <v>-31.178598467431431</v>
      </c>
      <c r="J152" s="66">
        <v>-15.988941891134655</v>
      </c>
    </row>
    <row r="153" spans="1:10" hidden="1" x14ac:dyDescent="0.25">
      <c r="A153" s="9" t="s">
        <v>30</v>
      </c>
      <c r="B153" s="60" t="s">
        <v>41</v>
      </c>
      <c r="C153" s="66" t="e">
        <f t="shared" si="35"/>
        <v>#REF!</v>
      </c>
      <c r="D153" s="66" t="e">
        <f t="shared" si="35"/>
        <v>#REF!</v>
      </c>
      <c r="E153" s="66" t="e">
        <f t="shared" si="35"/>
        <v>#REF!</v>
      </c>
      <c r="F153" s="66">
        <v>-26.41364430664569</v>
      </c>
      <c r="G153" s="67">
        <v>-31.334293508855197</v>
      </c>
      <c r="H153" s="66">
        <v>-12.833526984407793</v>
      </c>
      <c r="I153" s="66">
        <v>4.7512366262470858</v>
      </c>
      <c r="J153" s="66">
        <v>-0.32990196452923337</v>
      </c>
    </row>
    <row r="154" spans="1:10" hidden="1" x14ac:dyDescent="0.25">
      <c r="A154" s="9" t="s">
        <v>69</v>
      </c>
      <c r="B154" s="60" t="s">
        <v>41</v>
      </c>
      <c r="C154" s="66" t="e">
        <f t="shared" si="35"/>
        <v>#REF!</v>
      </c>
      <c r="D154" s="66" t="e">
        <f t="shared" si="35"/>
        <v>#REF!</v>
      </c>
      <c r="E154" s="66" t="e">
        <f t="shared" si="35"/>
        <v>#REF!</v>
      </c>
      <c r="F154" s="66">
        <v>-89.112873610191045</v>
      </c>
      <c r="G154" s="67">
        <v>-90.407228625364837</v>
      </c>
      <c r="H154" s="66">
        <v>-16.973157762926988</v>
      </c>
      <c r="I154" s="66">
        <v>-22.081863339907841</v>
      </c>
      <c r="J154" s="66">
        <v>-23.629141579214462</v>
      </c>
    </row>
    <row r="155" spans="1:10" hidden="1" x14ac:dyDescent="0.25">
      <c r="A155" s="9" t="s">
        <v>25</v>
      </c>
      <c r="B155" s="60" t="s">
        <v>41</v>
      </c>
      <c r="C155" s="66" t="e">
        <f t="shared" si="35"/>
        <v>#REF!</v>
      </c>
      <c r="D155" s="66" t="e">
        <f t="shared" si="35"/>
        <v>#REF!</v>
      </c>
      <c r="E155" s="66" t="e">
        <f t="shared" si="35"/>
        <v>#REF!</v>
      </c>
      <c r="F155" s="66">
        <v>-7.5026341191242167</v>
      </c>
      <c r="G155" s="67">
        <v>0.14913401904927273</v>
      </c>
      <c r="H155" s="66">
        <v>3.2666802612455887</v>
      </c>
      <c r="I155" s="66">
        <v>-14.19582796281798</v>
      </c>
      <c r="J155" s="66">
        <v>-16.385867016041328</v>
      </c>
    </row>
    <row r="156" spans="1:10" hidden="1" x14ac:dyDescent="0.25">
      <c r="A156" s="9" t="s">
        <v>70</v>
      </c>
      <c r="B156" s="60" t="s">
        <v>41</v>
      </c>
      <c r="C156" s="60" t="s">
        <v>41</v>
      </c>
      <c r="D156" s="60" t="s">
        <v>41</v>
      </c>
      <c r="E156" s="60" t="s">
        <v>41</v>
      </c>
      <c r="F156" s="60" t="s">
        <v>41</v>
      </c>
      <c r="G156" s="61" t="s">
        <v>41</v>
      </c>
      <c r="H156" s="60" t="s">
        <v>41</v>
      </c>
      <c r="I156" s="60" t="s">
        <v>41</v>
      </c>
      <c r="J156" s="60" t="s">
        <v>41</v>
      </c>
    </row>
    <row r="157" spans="1:10" hidden="1" x14ac:dyDescent="0.25">
      <c r="A157" s="9" t="s">
        <v>26</v>
      </c>
      <c r="B157" s="60" t="s">
        <v>41</v>
      </c>
      <c r="C157" s="66" t="e">
        <f>(C39-B39)*100/B39</f>
        <v>#REF!</v>
      </c>
      <c r="D157" s="66" t="e">
        <f>(D39-C39)*100/C39</f>
        <v>#REF!</v>
      </c>
      <c r="E157" s="66" t="e">
        <f>(E39-D39)*100/D39</f>
        <v>#REF!</v>
      </c>
      <c r="F157" s="66">
        <v>-13.601076241433532</v>
      </c>
      <c r="G157" s="67">
        <v>-6.6178199788527055</v>
      </c>
      <c r="H157" s="66">
        <v>3.0760963573173967</v>
      </c>
      <c r="I157" s="66">
        <v>-14.256363870796214</v>
      </c>
      <c r="J157" s="66">
        <v>-16.440805249675879</v>
      </c>
    </row>
    <row r="158" spans="1:10" hidden="1" x14ac:dyDescent="0.25">
      <c r="A158" s="9" t="s">
        <v>71</v>
      </c>
      <c r="B158" s="60" t="s">
        <v>41</v>
      </c>
      <c r="C158" s="66" t="e">
        <f>(C41-B41)*100/B41</f>
        <v>#REF!</v>
      </c>
      <c r="D158" s="66" t="e">
        <f>(D41-C41)*100/C41</f>
        <v>#REF!</v>
      </c>
      <c r="E158" s="66" t="e">
        <f>(E41-D41)*100/D41</f>
        <v>#REF!</v>
      </c>
      <c r="F158" s="66">
        <v>-47.300166574933051</v>
      </c>
      <c r="G158" s="67">
        <v>-61.202545379583952</v>
      </c>
      <c r="H158" s="66">
        <v>-31.640895481375573</v>
      </c>
      <c r="I158" s="66">
        <v>65.481825977784155</v>
      </c>
      <c r="J158" s="66">
        <v>112.40952299676228</v>
      </c>
    </row>
    <row r="159" spans="1:10" hidden="1" x14ac:dyDescent="0.25">
      <c r="A159" s="9" t="s">
        <v>72</v>
      </c>
      <c r="B159" s="60" t="s">
        <v>41</v>
      </c>
      <c r="C159" s="66" t="e">
        <f t="shared" ref="C159:F160" si="36">(C43-B43)*100/B43</f>
        <v>#REF!</v>
      </c>
      <c r="D159" s="66" t="e">
        <f t="shared" si="36"/>
        <v>#REF!</v>
      </c>
      <c r="E159" s="66" t="e">
        <f t="shared" si="36"/>
        <v>#REF!</v>
      </c>
      <c r="F159" s="66">
        <v>-2.1002119963322134</v>
      </c>
      <c r="G159" s="67">
        <v>-0.80963743750245054</v>
      </c>
      <c r="H159" s="66">
        <v>4.4299602737078114</v>
      </c>
      <c r="I159" s="66">
        <v>17.037386665757744</v>
      </c>
      <c r="J159" s="66">
        <v>103.43006129741057</v>
      </c>
    </row>
    <row r="160" spans="1:10" hidden="1" x14ac:dyDescent="0.25">
      <c r="A160" s="9" t="s">
        <v>28</v>
      </c>
      <c r="B160" s="60" t="s">
        <v>41</v>
      </c>
      <c r="C160" s="66" t="e">
        <f t="shared" si="36"/>
        <v>#REF!</v>
      </c>
      <c r="D160" s="66" t="e">
        <f t="shared" si="36"/>
        <v>#REF!</v>
      </c>
      <c r="E160" s="66" t="e">
        <f t="shared" si="36"/>
        <v>#REF!</v>
      </c>
      <c r="F160" s="66">
        <v>15.853444108180506</v>
      </c>
      <c r="G160" s="67">
        <v>10.09235402456409</v>
      </c>
      <c r="H160" s="66">
        <v>-17.669764592652843</v>
      </c>
      <c r="I160" s="66">
        <v>-7.4325771702777566</v>
      </c>
      <c r="J160" s="66">
        <v>-1.7122110268266073</v>
      </c>
    </row>
    <row r="161" spans="1:10" hidden="1" x14ac:dyDescent="0.25">
      <c r="A161" s="9" t="s">
        <v>73</v>
      </c>
      <c r="B161" s="60" t="s">
        <v>41</v>
      </c>
      <c r="C161" s="66" t="e">
        <f>(C45-B45)*100/B45</f>
        <v>#REF!</v>
      </c>
      <c r="D161" s="66" t="e">
        <f>(D45-C45)*100/C45</f>
        <v>#REF!</v>
      </c>
      <c r="E161" s="66" t="e">
        <f>(E45-D45)*100/D45</f>
        <v>#REF!</v>
      </c>
      <c r="F161" s="68" t="s">
        <v>56</v>
      </c>
      <c r="G161" s="67">
        <v>533528.19065230235</v>
      </c>
      <c r="H161" s="66">
        <v>1.7790499594402467</v>
      </c>
      <c r="I161" s="66">
        <v>-41.45400414542064</v>
      </c>
      <c r="J161" s="66">
        <v>-34.741640294548752</v>
      </c>
    </row>
    <row r="162" spans="1:10" hidden="1" x14ac:dyDescent="0.25">
      <c r="A162" s="9" t="s">
        <v>31</v>
      </c>
      <c r="B162" s="60" t="s">
        <v>41</v>
      </c>
      <c r="C162" s="66" t="e">
        <f t="shared" ref="C162:E165" si="37">(C47-B47)*100/B47</f>
        <v>#REF!</v>
      </c>
      <c r="D162" s="66" t="e">
        <f t="shared" si="37"/>
        <v>#REF!</v>
      </c>
      <c r="E162" s="66" t="e">
        <f t="shared" si="37"/>
        <v>#REF!</v>
      </c>
      <c r="F162" s="60" t="s">
        <v>41</v>
      </c>
      <c r="G162" s="61" t="s">
        <v>41</v>
      </c>
      <c r="H162" s="60" t="s">
        <v>41</v>
      </c>
      <c r="I162" s="60" t="s">
        <v>41</v>
      </c>
      <c r="J162" s="60" t="s">
        <v>41</v>
      </c>
    </row>
    <row r="163" spans="1:10" hidden="1" x14ac:dyDescent="0.25">
      <c r="A163" s="9" t="s">
        <v>32</v>
      </c>
      <c r="B163" s="60" t="s">
        <v>41</v>
      </c>
      <c r="C163" s="66" t="e">
        <f t="shared" si="37"/>
        <v>#REF!</v>
      </c>
      <c r="D163" s="66" t="e">
        <f t="shared" si="37"/>
        <v>#REF!</v>
      </c>
      <c r="E163" s="66" t="e">
        <f t="shared" si="37"/>
        <v>#REF!</v>
      </c>
      <c r="F163" s="66">
        <v>20.728070751026291</v>
      </c>
      <c r="G163" s="67">
        <v>-10.249468320254644</v>
      </c>
      <c r="H163" s="66">
        <v>-57.645558812215299</v>
      </c>
      <c r="I163" s="66">
        <v>-58.71101827843912</v>
      </c>
      <c r="J163" s="66">
        <v>11.935137887877655</v>
      </c>
    </row>
    <row r="164" spans="1:10" hidden="1" x14ac:dyDescent="0.25">
      <c r="A164" s="9" t="s">
        <v>33</v>
      </c>
      <c r="B164" s="60" t="s">
        <v>41</v>
      </c>
      <c r="C164" s="66" t="e">
        <f t="shared" si="37"/>
        <v>#REF!</v>
      </c>
      <c r="D164" s="66" t="e">
        <f t="shared" si="37"/>
        <v>#REF!</v>
      </c>
      <c r="E164" s="66" t="e">
        <f t="shared" si="37"/>
        <v>#REF!</v>
      </c>
      <c r="F164" s="66">
        <v>-0.23173470370137034</v>
      </c>
      <c r="G164" s="67">
        <v>-1.9897688915185097</v>
      </c>
      <c r="H164" s="66">
        <v>-12.024658436327812</v>
      </c>
      <c r="I164" s="66">
        <v>-10.074899431637176</v>
      </c>
      <c r="J164" s="66">
        <v>0.36399689460485224</v>
      </c>
    </row>
    <row r="165" spans="1:10" hidden="1" x14ac:dyDescent="0.25">
      <c r="A165" s="9" t="s">
        <v>34</v>
      </c>
      <c r="B165" s="60" t="s">
        <v>41</v>
      </c>
      <c r="C165" s="66" t="e">
        <f t="shared" si="37"/>
        <v>#REF!</v>
      </c>
      <c r="D165" s="66" t="e">
        <f t="shared" si="37"/>
        <v>#REF!</v>
      </c>
      <c r="E165" s="66" t="e">
        <f t="shared" si="37"/>
        <v>#REF!</v>
      </c>
      <c r="F165" s="66">
        <v>26.788638168790936</v>
      </c>
      <c r="G165" s="67">
        <v>65.089575782051242</v>
      </c>
      <c r="H165" s="66">
        <v>263.53499624659082</v>
      </c>
      <c r="I165" s="66">
        <v>-41.033074442095327</v>
      </c>
      <c r="J165" s="66">
        <v>-66.865982377435188</v>
      </c>
    </row>
    <row r="166" spans="1:10" hidden="1" x14ac:dyDescent="0.25">
      <c r="A166" s="9" t="s">
        <v>35</v>
      </c>
      <c r="B166" s="60" t="s">
        <v>41</v>
      </c>
      <c r="C166" s="60" t="s">
        <v>41</v>
      </c>
      <c r="D166" s="66" t="e">
        <f>(D51-C51)*100/C51</f>
        <v>#REF!</v>
      </c>
      <c r="E166" s="66" t="e">
        <f>(E51-D51)*100/D51</f>
        <v>#REF!</v>
      </c>
      <c r="F166" s="66">
        <v>-370.65696290353651</v>
      </c>
      <c r="G166" s="67">
        <v>-77.312661643674232</v>
      </c>
      <c r="H166" s="66">
        <v>-1583.2239381405725</v>
      </c>
      <c r="I166" s="66">
        <v>-100</v>
      </c>
      <c r="J166" s="66">
        <v>-99.652841182873885</v>
      </c>
    </row>
    <row r="167" spans="1:10" hidden="1" x14ac:dyDescent="0.25">
      <c r="A167" s="9" t="s">
        <v>75</v>
      </c>
      <c r="B167" s="60" t="s">
        <v>41</v>
      </c>
      <c r="C167" s="66" t="e">
        <f>(C53-B53)*100/B53</f>
        <v>#REF!</v>
      </c>
      <c r="D167" s="66" t="e">
        <f t="shared" ref="D167:F169" si="38">(D53-C53)*100/C53</f>
        <v>#REF!</v>
      </c>
      <c r="E167" s="66" t="e">
        <f t="shared" si="38"/>
        <v>#REF!</v>
      </c>
      <c r="F167" s="66">
        <v>-83.756598488459204</v>
      </c>
      <c r="G167" s="67">
        <v>-95.001069613392204</v>
      </c>
      <c r="H167" s="66">
        <v>-3.2382641167919819</v>
      </c>
      <c r="I167" s="66">
        <v>616.63059800299573</v>
      </c>
      <c r="J167" s="66">
        <v>-24.323870959278651</v>
      </c>
    </row>
    <row r="168" spans="1:10" hidden="1" x14ac:dyDescent="0.25">
      <c r="A168" s="9" t="s">
        <v>76</v>
      </c>
      <c r="B168" s="60" t="s">
        <v>41</v>
      </c>
      <c r="C168" s="66" t="e">
        <f>(C54-B54)*100/B54</f>
        <v>#REF!</v>
      </c>
      <c r="D168" s="66" t="e">
        <f t="shared" si="38"/>
        <v>#REF!</v>
      </c>
      <c r="E168" s="66" t="e">
        <f t="shared" si="38"/>
        <v>#REF!</v>
      </c>
      <c r="F168" s="66">
        <v>-75.972736396788505</v>
      </c>
      <c r="G168" s="67">
        <v>-98.279777295840177</v>
      </c>
      <c r="H168" s="66">
        <v>-92.840538429312076</v>
      </c>
      <c r="I168" s="66">
        <v>1743.17462</v>
      </c>
      <c r="J168" s="66">
        <v>898.45541999999989</v>
      </c>
    </row>
    <row r="169" spans="1:10" hidden="1" x14ac:dyDescent="0.25">
      <c r="A169" s="25" t="s">
        <v>77</v>
      </c>
      <c r="B169" s="62" t="s">
        <v>41</v>
      </c>
      <c r="C169" s="69" t="e">
        <f>(C55-B55)*100/B55</f>
        <v>#REF!</v>
      </c>
      <c r="D169" s="69" t="e">
        <f t="shared" si="38"/>
        <v>#REF!</v>
      </c>
      <c r="E169" s="69" t="e">
        <f t="shared" si="38"/>
        <v>#REF!</v>
      </c>
      <c r="F169" s="69">
        <v>-87.288548738916305</v>
      </c>
      <c r="G169" s="70">
        <v>-93.513346387592819</v>
      </c>
      <c r="H169" s="69">
        <v>73.612405237123397</v>
      </c>
      <c r="I169" s="66">
        <v>481.07059171814279</v>
      </c>
      <c r="J169" s="66">
        <v>-56.962061178385305</v>
      </c>
    </row>
    <row r="170" spans="1:10" hidden="1" x14ac:dyDescent="0.25">
      <c r="I170" s="16"/>
      <c r="J170" s="16"/>
    </row>
    <row r="171" spans="1:10" x14ac:dyDescent="0.25">
      <c r="A171" s="73" t="s">
        <v>40</v>
      </c>
      <c r="B171" s="74">
        <v>2012</v>
      </c>
      <c r="C171" s="74">
        <v>2013</v>
      </c>
      <c r="D171" s="74">
        <v>2014</v>
      </c>
      <c r="E171" s="74">
        <v>2015</v>
      </c>
      <c r="F171" s="74">
        <v>2016</v>
      </c>
      <c r="G171" s="74">
        <v>2017</v>
      </c>
      <c r="H171" s="83">
        <v>2018</v>
      </c>
      <c r="I171" s="83">
        <v>2019</v>
      </c>
      <c r="J171" s="85">
        <v>2020</v>
      </c>
    </row>
    <row r="172" spans="1:10" x14ac:dyDescent="0.25">
      <c r="A172" s="38" t="s">
        <v>84</v>
      </c>
      <c r="B172" s="39"/>
      <c r="C172" s="39"/>
      <c r="D172" s="39"/>
      <c r="E172" s="39"/>
      <c r="F172" s="39"/>
      <c r="G172" s="39"/>
      <c r="H172" s="84"/>
      <c r="I172" s="84"/>
      <c r="J172" s="86"/>
    </row>
    <row r="173" spans="1:10" x14ac:dyDescent="0.25">
      <c r="A173" s="9" t="s">
        <v>45</v>
      </c>
      <c r="B173" s="45" t="e">
        <f>B55*100/B17</f>
        <v>#REF!</v>
      </c>
      <c r="C173" s="45" t="e">
        <f t="shared" ref="C173:H173" si="39">C55*100/C17</f>
        <v>#REF!</v>
      </c>
      <c r="D173" s="45" t="e">
        <f t="shared" si="39"/>
        <v>#REF!</v>
      </c>
      <c r="E173" s="45" t="e">
        <f t="shared" si="39"/>
        <v>#REF!</v>
      </c>
      <c r="F173" s="45">
        <v>3.8538356231974662</v>
      </c>
      <c r="G173" s="45">
        <v>1.9355134727969683</v>
      </c>
      <c r="H173" s="45">
        <v>6.2847185926305276</v>
      </c>
      <c r="I173" s="45">
        <v>10.260049841348659</v>
      </c>
      <c r="J173" s="46">
        <v>2.6613464814876608</v>
      </c>
    </row>
    <row r="174" spans="1:10" x14ac:dyDescent="0.25">
      <c r="A174" s="9" t="s">
        <v>46</v>
      </c>
      <c r="B174" s="45" t="e">
        <f>B55*100/B10</f>
        <v>#REF!</v>
      </c>
      <c r="C174" s="45" t="e">
        <f t="shared" ref="C174:H174" si="40">C55*100/C10</f>
        <v>#REF!</v>
      </c>
      <c r="D174" s="45" t="e">
        <f t="shared" si="40"/>
        <v>#REF!</v>
      </c>
      <c r="E174" s="45" t="e">
        <f t="shared" si="40"/>
        <v>#REF!</v>
      </c>
      <c r="F174" s="45">
        <v>0.39823523775317904</v>
      </c>
      <c r="G174" s="45">
        <v>0.20407269476073403</v>
      </c>
      <c r="H174" s="45">
        <v>0.60990418091193588</v>
      </c>
      <c r="I174" s="45">
        <v>1.3757238833251266</v>
      </c>
      <c r="J174" s="46">
        <v>0.32830637925127454</v>
      </c>
    </row>
    <row r="175" spans="1:10" x14ac:dyDescent="0.25">
      <c r="A175" s="9" t="s">
        <v>47</v>
      </c>
      <c r="B175" s="45" t="e">
        <f>-(B39+B43+B44)*100/B35</f>
        <v>#REF!</v>
      </c>
      <c r="C175" s="45" t="e">
        <f t="shared" ref="C175:H175" si="41">-(C39+C43+C44)*100/C35</f>
        <v>#REF!</v>
      </c>
      <c r="D175" s="45" t="e">
        <f t="shared" si="41"/>
        <v>#REF!</v>
      </c>
      <c r="E175" s="45" t="e">
        <f t="shared" si="41"/>
        <v>#REF!</v>
      </c>
      <c r="F175" s="45">
        <v>80.938919827662318</v>
      </c>
      <c r="G175" s="45">
        <v>88.933799223327398</v>
      </c>
      <c r="H175" s="45">
        <v>88.408265864857441</v>
      </c>
      <c r="I175" s="45">
        <v>76.936843565723834</v>
      </c>
      <c r="J175" s="46">
        <v>87.685335442333013</v>
      </c>
    </row>
    <row r="176" spans="1:10" x14ac:dyDescent="0.25">
      <c r="A176" s="9" t="s">
        <v>85</v>
      </c>
      <c r="B176" s="45" t="e">
        <f>B42*100</f>
        <v>#REF!</v>
      </c>
      <c r="C176" s="45" t="e">
        <f t="shared" ref="C176:H176" si="42">C42*100</f>
        <v>#REF!</v>
      </c>
      <c r="D176" s="45" t="e">
        <f t="shared" si="42"/>
        <v>#REF!</v>
      </c>
      <c r="E176" s="45" t="e">
        <f t="shared" si="42"/>
        <v>#REF!</v>
      </c>
      <c r="F176" s="45">
        <v>28.830605536931351</v>
      </c>
      <c r="G176" s="45">
        <v>21.625790149936901</v>
      </c>
      <c r="H176" s="45">
        <v>21.176516446428316</v>
      </c>
      <c r="I176" s="45">
        <v>34.748586373461322</v>
      </c>
      <c r="J176" s="46">
        <v>40.579957686063828</v>
      </c>
    </row>
    <row r="177" spans="1:10" x14ac:dyDescent="0.25">
      <c r="A177" s="9" t="s">
        <v>48</v>
      </c>
      <c r="B177" s="45" t="e">
        <f>B46*100</f>
        <v>#REF!</v>
      </c>
      <c r="C177" s="45" t="e">
        <f t="shared" ref="C177:H177" si="43">C46*100</f>
        <v>#REF!</v>
      </c>
      <c r="D177" s="45" t="e">
        <f t="shared" si="43"/>
        <v>#REF!</v>
      </c>
      <c r="E177" s="45" t="e">
        <f t="shared" si="43"/>
        <v>#REF!</v>
      </c>
      <c r="F177" s="45">
        <v>-32.63354007530652</v>
      </c>
      <c r="G177" s="45">
        <v>-38.557369349668249</v>
      </c>
      <c r="H177" s="45">
        <v>-35.688391295891741</v>
      </c>
      <c r="I177" s="45">
        <v>-21.918934861732883</v>
      </c>
      <c r="J177" s="46">
        <v>-21.010975276121496</v>
      </c>
    </row>
    <row r="178" spans="1:10" x14ac:dyDescent="0.25">
      <c r="A178" s="38" t="s">
        <v>86</v>
      </c>
      <c r="B178" s="71"/>
      <c r="C178" s="71"/>
      <c r="D178" s="71"/>
      <c r="E178" s="71"/>
      <c r="F178" s="71"/>
      <c r="G178" s="71"/>
      <c r="H178" s="71"/>
      <c r="I178" s="71"/>
      <c r="J178" s="72"/>
    </row>
    <row r="179" spans="1:10" x14ac:dyDescent="0.25">
      <c r="A179" s="9" t="s">
        <v>87</v>
      </c>
      <c r="B179" s="45" t="e">
        <f>B27*100/B10</f>
        <v>#REF!</v>
      </c>
      <c r="C179" s="45" t="e">
        <f t="shared" ref="C179:F179" si="44">C27*100/C10</f>
        <v>#REF!</v>
      </c>
      <c r="D179" s="45" t="e">
        <f t="shared" si="44"/>
        <v>#REF!</v>
      </c>
      <c r="E179" s="45" t="e">
        <f t="shared" si="44"/>
        <v>#REF!</v>
      </c>
      <c r="F179" s="45">
        <v>77.408156574537131</v>
      </c>
      <c r="G179" s="45">
        <v>54.752399007841298</v>
      </c>
      <c r="H179" s="45">
        <v>59.203731260027077</v>
      </c>
      <c r="I179" s="45">
        <v>50.747165700030344</v>
      </c>
      <c r="J179" s="46">
        <v>58.408755761324805</v>
      </c>
    </row>
    <row r="180" spans="1:10" x14ac:dyDescent="0.25">
      <c r="A180" s="9" t="s">
        <v>52</v>
      </c>
      <c r="B180" s="45" t="e">
        <f>SUM(B5:B8)*100/SUM(B12:B15)</f>
        <v>#REF!</v>
      </c>
      <c r="C180" s="45" t="e">
        <f t="shared" ref="C180:H180" si="45">SUM(C5:C8)*100/SUM(C12:C15)</f>
        <v>#REF!</v>
      </c>
      <c r="D180" s="45" t="e">
        <f t="shared" si="45"/>
        <v>#REF!</v>
      </c>
      <c r="E180" s="45" t="e">
        <f t="shared" si="45"/>
        <v>#REF!</v>
      </c>
      <c r="F180" s="45">
        <v>102.74607829987484</v>
      </c>
      <c r="G180" s="45">
        <v>106.35518528729612</v>
      </c>
      <c r="H180" s="45">
        <v>106.71485959272835</v>
      </c>
      <c r="I180" s="45">
        <v>107.87259925444525</v>
      </c>
      <c r="J180" s="46">
        <v>105.80649000651873</v>
      </c>
    </row>
    <row r="181" spans="1:10" x14ac:dyDescent="0.25">
      <c r="A181" s="9" t="s">
        <v>53</v>
      </c>
      <c r="B181" s="45" t="e">
        <f>(B17+B16)*100/B9</f>
        <v>#REF!</v>
      </c>
      <c r="C181" s="45" t="e">
        <f t="shared" ref="C181:H181" si="46">(C17+C16)*100/C9</f>
        <v>#REF!</v>
      </c>
      <c r="D181" s="45" t="e">
        <f t="shared" si="46"/>
        <v>#REF!</v>
      </c>
      <c r="E181" s="45" t="e">
        <f t="shared" si="46"/>
        <v>#REF!</v>
      </c>
      <c r="F181" s="45">
        <v>131.28270135652676</v>
      </c>
      <c r="G181" s="45">
        <v>217.01451791388757</v>
      </c>
      <c r="H181" s="45">
        <v>266.51018089061586</v>
      </c>
      <c r="I181" s="45">
        <v>203.42022689740563</v>
      </c>
      <c r="J181" s="46">
        <v>170.24927223115887</v>
      </c>
    </row>
    <row r="182" spans="1:10" x14ac:dyDescent="0.25">
      <c r="A182" s="9" t="s">
        <v>54</v>
      </c>
      <c r="B182" s="45" t="e">
        <f>B45/(-B47)</f>
        <v>#REF!</v>
      </c>
      <c r="C182" s="45" t="e">
        <f>C45/(-C47)</f>
        <v>#REF!</v>
      </c>
      <c r="D182" s="45" t="e">
        <f>D45/(-D47)</f>
        <v>#REF!</v>
      </c>
      <c r="E182" s="60">
        <v>0</v>
      </c>
      <c r="F182" s="45">
        <v>0</v>
      </c>
      <c r="G182" s="45">
        <v>0</v>
      </c>
      <c r="H182" s="45">
        <v>-26.104544586743931</v>
      </c>
      <c r="I182" s="45">
        <v>-2.8892854366529539</v>
      </c>
      <c r="J182" s="46">
        <v>-10.757440708824559</v>
      </c>
    </row>
    <row r="183" spans="1:10" x14ac:dyDescent="0.25">
      <c r="A183" s="9" t="s">
        <v>88</v>
      </c>
      <c r="B183" s="45" t="e">
        <f>B16/B45</f>
        <v>#REF!</v>
      </c>
      <c r="C183" s="45" t="e">
        <f t="shared" ref="C183:F183" si="47">C16/C45</f>
        <v>#REF!</v>
      </c>
      <c r="D183" s="45" t="e">
        <f t="shared" si="47"/>
        <v>#REF!</v>
      </c>
      <c r="E183" s="45" t="e">
        <f t="shared" si="47"/>
        <v>#REF!</v>
      </c>
      <c r="F183" s="45">
        <v>0</v>
      </c>
      <c r="G183" s="45">
        <v>0</v>
      </c>
      <c r="H183" s="45">
        <v>0</v>
      </c>
      <c r="I183" s="45">
        <v>0</v>
      </c>
      <c r="J183" s="46">
        <v>0</v>
      </c>
    </row>
    <row r="184" spans="1:10" x14ac:dyDescent="0.25">
      <c r="A184" s="38" t="s">
        <v>44</v>
      </c>
      <c r="B184" s="71"/>
      <c r="C184" s="71"/>
      <c r="D184" s="71"/>
      <c r="E184" s="71"/>
      <c r="F184" s="71"/>
      <c r="G184" s="71"/>
      <c r="H184" s="71"/>
      <c r="I184" s="71"/>
      <c r="J184" s="72"/>
    </row>
    <row r="185" spans="1:10" x14ac:dyDescent="0.25">
      <c r="A185" s="9" t="s">
        <v>49</v>
      </c>
      <c r="B185" s="45" t="e">
        <f>B17*100/B23</f>
        <v>#REF!</v>
      </c>
      <c r="C185" s="45" t="e">
        <f t="shared" ref="C185:H185" si="48">C17*100/C23</f>
        <v>#REF!</v>
      </c>
      <c r="D185" s="45" t="e">
        <f t="shared" si="48"/>
        <v>#REF!</v>
      </c>
      <c r="E185" s="45" t="e">
        <f t="shared" si="48"/>
        <v>#REF!</v>
      </c>
      <c r="F185" s="45">
        <v>10.333477519281674</v>
      </c>
      <c r="G185" s="45">
        <v>10.543594639299153</v>
      </c>
      <c r="H185" s="45">
        <v>9.7045583174895143</v>
      </c>
      <c r="I185" s="45">
        <v>13.408549710751611</v>
      </c>
      <c r="J185" s="46">
        <v>12.336100599263389</v>
      </c>
    </row>
    <row r="186" spans="1:10" x14ac:dyDescent="0.25">
      <c r="A186" s="9" t="s">
        <v>50</v>
      </c>
      <c r="B186" s="45" t="e">
        <f>B17*100/B9</f>
        <v>#REF!</v>
      </c>
      <c r="C186" s="45" t="e">
        <f t="shared" ref="C186:H186" si="49">C17*100/C9</f>
        <v>#REF!</v>
      </c>
      <c r="D186" s="45" t="e">
        <f t="shared" si="49"/>
        <v>#REF!</v>
      </c>
      <c r="E186" s="45" t="e">
        <f t="shared" si="49"/>
        <v>#REF!</v>
      </c>
      <c r="F186" s="45">
        <v>131.28270135652676</v>
      </c>
      <c r="G186" s="45">
        <v>217.01451791388757</v>
      </c>
      <c r="H186" s="45">
        <v>266.51018089061586</v>
      </c>
      <c r="I186" s="45">
        <v>203.42022689740563</v>
      </c>
      <c r="J186" s="46">
        <v>170.24927223115887</v>
      </c>
    </row>
    <row r="187" spans="1:10" x14ac:dyDescent="0.25">
      <c r="A187" s="25" t="s">
        <v>51</v>
      </c>
      <c r="B187" s="63" t="e">
        <f>B26*100/B55</f>
        <v>#REF!</v>
      </c>
      <c r="C187" s="63" t="e">
        <f t="shared" ref="C187:H187" si="50">C26*100/C55</f>
        <v>#REF!</v>
      </c>
      <c r="D187" s="63" t="e">
        <f t="shared" si="50"/>
        <v>#REF!</v>
      </c>
      <c r="E187" s="63" t="e">
        <f t="shared" si="50"/>
        <v>#REF!</v>
      </c>
      <c r="F187" s="63">
        <v>409.37161293602833</v>
      </c>
      <c r="G187" s="63">
        <v>0</v>
      </c>
      <c r="H187" s="63">
        <v>0</v>
      </c>
      <c r="I187" s="45">
        <v>46.019511323898534</v>
      </c>
      <c r="J187" s="46">
        <v>0</v>
      </c>
    </row>
    <row r="188" spans="1:10" x14ac:dyDescent="0.25">
      <c r="I188" s="87"/>
      <c r="J188" s="87"/>
    </row>
    <row r="189" spans="1:10" x14ac:dyDescent="0.25">
      <c r="I189" s="16"/>
      <c r="J189" s="16"/>
    </row>
    <row r="190" spans="1:10" x14ac:dyDescent="0.25">
      <c r="I190" s="16"/>
      <c r="J190" s="16"/>
    </row>
    <row r="191" spans="1:10" x14ac:dyDescent="0.25">
      <c r="I191" s="16"/>
      <c r="J191" s="16"/>
    </row>
    <row r="192" spans="1:10" x14ac:dyDescent="0.25">
      <c r="I192" s="16"/>
      <c r="J192" s="16"/>
    </row>
    <row r="193" spans="9:10" x14ac:dyDescent="0.25">
      <c r="I193" s="16"/>
      <c r="J193" s="16"/>
    </row>
    <row r="194" spans="9:10" x14ac:dyDescent="0.25">
      <c r="I194" s="16"/>
      <c r="J194" s="16"/>
    </row>
    <row r="195" spans="9:10" x14ac:dyDescent="0.25">
      <c r="I195" s="16"/>
      <c r="J195" s="16"/>
    </row>
    <row r="196" spans="9:10" x14ac:dyDescent="0.25">
      <c r="I196" s="16"/>
      <c r="J196" s="16"/>
    </row>
    <row r="197" spans="9:10" x14ac:dyDescent="0.25">
      <c r="I197" s="16"/>
      <c r="J197" s="16"/>
    </row>
    <row r="198" spans="9:10" x14ac:dyDescent="0.25">
      <c r="I198" s="16"/>
      <c r="J198" s="16"/>
    </row>
    <row r="199" spans="9:10" x14ac:dyDescent="0.25">
      <c r="I199" s="16"/>
      <c r="J199" s="16"/>
    </row>
    <row r="200" spans="9:10" x14ac:dyDescent="0.25">
      <c r="I200" s="16"/>
      <c r="J200" s="16"/>
    </row>
    <row r="201" spans="9:10" x14ac:dyDescent="0.25">
      <c r="I201" s="16"/>
      <c r="J201" s="16"/>
    </row>
    <row r="202" spans="9:10" x14ac:dyDescent="0.25">
      <c r="I202" s="16"/>
      <c r="J202" s="16"/>
    </row>
    <row r="203" spans="9:10" x14ac:dyDescent="0.25">
      <c r="I203" s="16"/>
      <c r="J203" s="16"/>
    </row>
    <row r="204" spans="9:10" x14ac:dyDescent="0.25">
      <c r="I204" s="16"/>
      <c r="J204" s="16"/>
    </row>
    <row r="205" spans="9:10" x14ac:dyDescent="0.25">
      <c r="I205" s="16"/>
      <c r="J205" s="16"/>
    </row>
    <row r="206" spans="9:10" x14ac:dyDescent="0.25">
      <c r="I206" s="16"/>
      <c r="J206" s="16"/>
    </row>
    <row r="207" spans="9:10" x14ac:dyDescent="0.25">
      <c r="I207" s="16"/>
      <c r="J207" s="16"/>
    </row>
    <row r="208" spans="9:10" x14ac:dyDescent="0.25">
      <c r="I208" s="16"/>
      <c r="J208" s="16"/>
    </row>
    <row r="209" spans="9:10" x14ac:dyDescent="0.25">
      <c r="I209" s="16"/>
      <c r="J209" s="16"/>
    </row>
    <row r="210" spans="9:10" x14ac:dyDescent="0.25">
      <c r="I210" s="16"/>
      <c r="J210" s="16"/>
    </row>
    <row r="211" spans="9:10" x14ac:dyDescent="0.25">
      <c r="I211" s="16"/>
      <c r="J211" s="16"/>
    </row>
    <row r="212" spans="9:10" x14ac:dyDescent="0.25">
      <c r="I212" s="16"/>
      <c r="J212" s="16"/>
    </row>
    <row r="213" spans="9:10" x14ac:dyDescent="0.25">
      <c r="I213" s="16"/>
      <c r="J213" s="16"/>
    </row>
    <row r="214" spans="9:10" x14ac:dyDescent="0.25">
      <c r="I214" s="16"/>
      <c r="J214" s="16"/>
    </row>
    <row r="215" spans="9:10" x14ac:dyDescent="0.25">
      <c r="I215" s="16"/>
      <c r="J215" s="16"/>
    </row>
    <row r="216" spans="9:10" x14ac:dyDescent="0.25">
      <c r="I216" s="16"/>
      <c r="J216" s="16"/>
    </row>
    <row r="217" spans="9:10" x14ac:dyDescent="0.25">
      <c r="I217" s="16"/>
      <c r="J217" s="16"/>
    </row>
    <row r="218" spans="9:10" x14ac:dyDescent="0.25">
      <c r="I218" s="16"/>
      <c r="J218" s="16"/>
    </row>
    <row r="219" spans="9:10" x14ac:dyDescent="0.25">
      <c r="I219" s="16"/>
      <c r="J219" s="16"/>
    </row>
    <row r="220" spans="9:10" x14ac:dyDescent="0.25">
      <c r="I220" s="16"/>
      <c r="J220" s="16"/>
    </row>
    <row r="221" spans="9:10" x14ac:dyDescent="0.25">
      <c r="I221" s="16"/>
      <c r="J221" s="16"/>
    </row>
    <row r="222" spans="9:10" x14ac:dyDescent="0.25">
      <c r="I222" s="16"/>
      <c r="J222" s="16"/>
    </row>
    <row r="223" spans="9:10" x14ac:dyDescent="0.25">
      <c r="I223" s="16"/>
      <c r="J223" s="16"/>
    </row>
    <row r="224" spans="9:10" x14ac:dyDescent="0.25">
      <c r="I224" s="16"/>
      <c r="J224" s="16"/>
    </row>
    <row r="225" spans="9:10" x14ac:dyDescent="0.25">
      <c r="I225" s="16"/>
      <c r="J225" s="16"/>
    </row>
    <row r="226" spans="9:10" x14ac:dyDescent="0.25">
      <c r="I226" s="16"/>
      <c r="J226" s="16"/>
    </row>
    <row r="227" spans="9:10" x14ac:dyDescent="0.25">
      <c r="I227" s="16"/>
      <c r="J227" s="16"/>
    </row>
    <row r="228" spans="9:10" x14ac:dyDescent="0.25">
      <c r="I228" s="16"/>
      <c r="J228" s="16"/>
    </row>
    <row r="229" spans="9:10" x14ac:dyDescent="0.25">
      <c r="I229" s="16"/>
      <c r="J229" s="16"/>
    </row>
    <row r="230" spans="9:10" x14ac:dyDescent="0.25">
      <c r="I230" s="16"/>
      <c r="J230" s="16"/>
    </row>
    <row r="231" spans="9:10" x14ac:dyDescent="0.25">
      <c r="I231" s="16"/>
      <c r="J231" s="16"/>
    </row>
    <row r="232" spans="9:10" x14ac:dyDescent="0.25">
      <c r="I232" s="16"/>
      <c r="J232" s="16"/>
    </row>
    <row r="233" spans="9:10" x14ac:dyDescent="0.25">
      <c r="I233" s="16"/>
      <c r="J233" s="16"/>
    </row>
    <row r="234" spans="9:10" x14ac:dyDescent="0.25">
      <c r="I234" s="16"/>
      <c r="J234" s="16"/>
    </row>
    <row r="235" spans="9:10" x14ac:dyDescent="0.25">
      <c r="I235" s="16"/>
      <c r="J235" s="16"/>
    </row>
    <row r="236" spans="9:10" x14ac:dyDescent="0.25">
      <c r="I236" s="16"/>
      <c r="J236" s="16"/>
    </row>
    <row r="237" spans="9:10" x14ac:dyDescent="0.25">
      <c r="I237" s="16"/>
      <c r="J237" s="16"/>
    </row>
    <row r="238" spans="9:10" x14ac:dyDescent="0.25">
      <c r="I238" s="16"/>
      <c r="J238" s="16"/>
    </row>
    <row r="239" spans="9:10" x14ac:dyDescent="0.25">
      <c r="I239" s="16"/>
      <c r="J239" s="16"/>
    </row>
    <row r="240" spans="9:10" x14ac:dyDescent="0.25">
      <c r="I240" s="16"/>
      <c r="J240" s="16"/>
    </row>
    <row r="241" spans="9:10" x14ac:dyDescent="0.25">
      <c r="I241" s="16"/>
      <c r="J241" s="16"/>
    </row>
    <row r="242" spans="9:10" x14ac:dyDescent="0.25">
      <c r="I242" s="16"/>
      <c r="J242" s="16"/>
    </row>
    <row r="243" spans="9:10" x14ac:dyDescent="0.25">
      <c r="I243" s="16"/>
      <c r="J243" s="16"/>
    </row>
    <row r="244" spans="9:10" x14ac:dyDescent="0.25">
      <c r="I244" s="16"/>
      <c r="J244" s="16"/>
    </row>
    <row r="245" spans="9:10" x14ac:dyDescent="0.25">
      <c r="I245" s="16"/>
      <c r="J245" s="16"/>
    </row>
    <row r="246" spans="9:10" x14ac:dyDescent="0.25">
      <c r="I246" s="16"/>
      <c r="J246" s="16"/>
    </row>
    <row r="247" spans="9:10" x14ac:dyDescent="0.25">
      <c r="I247" s="16"/>
      <c r="J247" s="16"/>
    </row>
    <row r="248" spans="9:10" x14ac:dyDescent="0.25">
      <c r="I248" s="16"/>
      <c r="J248" s="16"/>
    </row>
    <row r="249" spans="9:10" x14ac:dyDescent="0.25">
      <c r="I249" s="16"/>
      <c r="J249" s="16"/>
    </row>
    <row r="250" spans="9:10" x14ac:dyDescent="0.25">
      <c r="I250" s="16"/>
      <c r="J250" s="16"/>
    </row>
    <row r="251" spans="9:10" x14ac:dyDescent="0.25">
      <c r="I251" s="16"/>
      <c r="J251" s="16"/>
    </row>
    <row r="252" spans="9:10" x14ac:dyDescent="0.25">
      <c r="I252" s="16"/>
      <c r="J252" s="16"/>
    </row>
    <row r="253" spans="9:10" x14ac:dyDescent="0.25">
      <c r="I253" s="16"/>
      <c r="J253" s="16"/>
    </row>
    <row r="254" spans="9:10" x14ac:dyDescent="0.25">
      <c r="I254" s="16"/>
      <c r="J254" s="16"/>
    </row>
    <row r="255" spans="9:10" x14ac:dyDescent="0.25">
      <c r="I255" s="16"/>
      <c r="J255" s="16"/>
    </row>
    <row r="256" spans="9:10" x14ac:dyDescent="0.25">
      <c r="I256" s="16"/>
      <c r="J256" s="16"/>
    </row>
    <row r="257" spans="9:10" x14ac:dyDescent="0.25">
      <c r="I257" s="16"/>
      <c r="J257" s="16"/>
    </row>
    <row r="258" spans="9:10" x14ac:dyDescent="0.25">
      <c r="I258" s="16"/>
      <c r="J258" s="16"/>
    </row>
    <row r="259" spans="9:10" x14ac:dyDescent="0.25">
      <c r="I259" s="16"/>
      <c r="J259" s="16"/>
    </row>
    <row r="260" spans="9:10" x14ac:dyDescent="0.25">
      <c r="I260" s="16"/>
      <c r="J260" s="16"/>
    </row>
    <row r="261" spans="9:10" x14ac:dyDescent="0.25">
      <c r="I261" s="16"/>
      <c r="J261" s="16"/>
    </row>
    <row r="262" spans="9:10" x14ac:dyDescent="0.25">
      <c r="I262" s="16"/>
      <c r="J262" s="16"/>
    </row>
    <row r="263" spans="9:10" x14ac:dyDescent="0.25">
      <c r="I263" s="16"/>
      <c r="J263" s="16"/>
    </row>
    <row r="264" spans="9:10" x14ac:dyDescent="0.25">
      <c r="I264" s="16"/>
      <c r="J264" s="16"/>
    </row>
    <row r="265" spans="9:10" x14ac:dyDescent="0.25">
      <c r="I265" s="16"/>
      <c r="J265" s="16"/>
    </row>
    <row r="266" spans="9:10" x14ac:dyDescent="0.25">
      <c r="I266" s="16"/>
      <c r="J266" s="16"/>
    </row>
    <row r="267" spans="9:10" x14ac:dyDescent="0.25">
      <c r="I267" s="16"/>
      <c r="J267" s="16"/>
    </row>
    <row r="268" spans="9:10" x14ac:dyDescent="0.25">
      <c r="I268" s="16"/>
      <c r="J268" s="16"/>
    </row>
    <row r="269" spans="9:10" x14ac:dyDescent="0.25">
      <c r="I269" s="16"/>
      <c r="J269" s="16"/>
    </row>
    <row r="270" spans="9:10" x14ac:dyDescent="0.25">
      <c r="I270" s="16"/>
      <c r="J270" s="16"/>
    </row>
    <row r="271" spans="9:10" x14ac:dyDescent="0.25">
      <c r="I271" s="16"/>
      <c r="J271" s="16"/>
    </row>
    <row r="272" spans="9:10" x14ac:dyDescent="0.25">
      <c r="I272" s="16"/>
      <c r="J272" s="16"/>
    </row>
    <row r="273" spans="9:10" x14ac:dyDescent="0.25">
      <c r="I273" s="16"/>
      <c r="J273" s="16"/>
    </row>
    <row r="274" spans="9:10" x14ac:dyDescent="0.25">
      <c r="I274" s="16"/>
      <c r="J274" s="16"/>
    </row>
    <row r="275" spans="9:10" x14ac:dyDescent="0.25">
      <c r="I275" s="16"/>
      <c r="J275" s="16"/>
    </row>
    <row r="276" spans="9:10" x14ac:dyDescent="0.25">
      <c r="I276" s="16"/>
      <c r="J276" s="16"/>
    </row>
    <row r="277" spans="9:10" x14ac:dyDescent="0.25">
      <c r="I277" s="16"/>
      <c r="J277" s="16"/>
    </row>
    <row r="278" spans="9:10" x14ac:dyDescent="0.25">
      <c r="I278" s="16"/>
      <c r="J278" s="16"/>
    </row>
    <row r="279" spans="9:10" x14ac:dyDescent="0.25">
      <c r="I279" s="16"/>
      <c r="J279" s="16"/>
    </row>
    <row r="280" spans="9:10" x14ac:dyDescent="0.25">
      <c r="I280" s="16"/>
      <c r="J280" s="16"/>
    </row>
    <row r="281" spans="9:10" x14ac:dyDescent="0.25">
      <c r="I281" s="16"/>
      <c r="J281" s="16"/>
    </row>
    <row r="282" spans="9:10" x14ac:dyDescent="0.25">
      <c r="I282" s="16"/>
      <c r="J282" s="16"/>
    </row>
    <row r="283" spans="9:10" x14ac:dyDescent="0.25">
      <c r="I283" s="16"/>
      <c r="J283" s="16"/>
    </row>
    <row r="284" spans="9:10" x14ac:dyDescent="0.25">
      <c r="I284" s="16"/>
      <c r="J284" s="16"/>
    </row>
    <row r="285" spans="9:10" x14ac:dyDescent="0.25">
      <c r="I285" s="16"/>
      <c r="J285" s="16"/>
    </row>
    <row r="286" spans="9:10" x14ac:dyDescent="0.25">
      <c r="I286" s="16"/>
      <c r="J286" s="16"/>
    </row>
    <row r="287" spans="9:10" x14ac:dyDescent="0.25">
      <c r="I287" s="16"/>
      <c r="J287" s="16"/>
    </row>
    <row r="288" spans="9:10" x14ac:dyDescent="0.25">
      <c r="I288" s="16"/>
      <c r="J288" s="16"/>
    </row>
    <row r="289" spans="9:10" x14ac:dyDescent="0.25">
      <c r="I289" s="16"/>
      <c r="J289" s="16"/>
    </row>
    <row r="290" spans="9:10" x14ac:dyDescent="0.25">
      <c r="I290" s="16"/>
      <c r="J290" s="16"/>
    </row>
    <row r="291" spans="9:10" x14ac:dyDescent="0.25">
      <c r="I291" s="16"/>
      <c r="J291" s="16"/>
    </row>
    <row r="292" spans="9:10" x14ac:dyDescent="0.25">
      <c r="I292" s="16"/>
      <c r="J292" s="16"/>
    </row>
    <row r="293" spans="9:10" x14ac:dyDescent="0.25">
      <c r="I293" s="16"/>
      <c r="J293" s="16"/>
    </row>
    <row r="294" spans="9:10" x14ac:dyDescent="0.25">
      <c r="I294" s="16"/>
      <c r="J294" s="16"/>
    </row>
    <row r="295" spans="9:10" x14ac:dyDescent="0.25">
      <c r="I295" s="16"/>
      <c r="J295" s="16"/>
    </row>
    <row r="296" spans="9:10" x14ac:dyDescent="0.25">
      <c r="I296" s="16"/>
      <c r="J296" s="16"/>
    </row>
    <row r="297" spans="9:10" x14ac:dyDescent="0.25">
      <c r="I297" s="16"/>
      <c r="J297" s="16"/>
    </row>
    <row r="298" spans="9:10" x14ac:dyDescent="0.25">
      <c r="I298" s="16"/>
      <c r="J298" s="16"/>
    </row>
    <row r="299" spans="9:10" x14ac:dyDescent="0.25">
      <c r="I299" s="16"/>
      <c r="J299" s="16"/>
    </row>
    <row r="300" spans="9:10" x14ac:dyDescent="0.25">
      <c r="I300" s="16"/>
      <c r="J300" s="16"/>
    </row>
    <row r="301" spans="9:10" x14ac:dyDescent="0.25">
      <c r="I301" s="16"/>
      <c r="J301" s="16"/>
    </row>
    <row r="302" spans="9:10" x14ac:dyDescent="0.25">
      <c r="I302" s="16"/>
      <c r="J302" s="16"/>
    </row>
    <row r="303" spans="9:10" x14ac:dyDescent="0.25">
      <c r="I303" s="16"/>
      <c r="J303" s="16"/>
    </row>
    <row r="304" spans="9:10" x14ac:dyDescent="0.25">
      <c r="I304" s="16"/>
      <c r="J304" s="16"/>
    </row>
    <row r="305" spans="9:10" x14ac:dyDescent="0.25">
      <c r="I305" s="16"/>
      <c r="J305" s="16"/>
    </row>
    <row r="306" spans="9:10" x14ac:dyDescent="0.25">
      <c r="I306" s="16"/>
      <c r="J306" s="16"/>
    </row>
    <row r="307" spans="9:10" x14ac:dyDescent="0.25">
      <c r="I307" s="16"/>
      <c r="J307" s="16"/>
    </row>
    <row r="308" spans="9:10" x14ac:dyDescent="0.25">
      <c r="I308" s="16"/>
      <c r="J308" s="16"/>
    </row>
    <row r="309" spans="9:10" x14ac:dyDescent="0.25">
      <c r="I309" s="16"/>
      <c r="J309" s="16"/>
    </row>
    <row r="310" spans="9:10" x14ac:dyDescent="0.25">
      <c r="I310" s="16"/>
      <c r="J310" s="16"/>
    </row>
    <row r="311" spans="9:10" x14ac:dyDescent="0.25">
      <c r="I311" s="16"/>
      <c r="J311" s="16"/>
    </row>
    <row r="312" spans="9:10" x14ac:dyDescent="0.25">
      <c r="I312" s="16"/>
      <c r="J312" s="16"/>
    </row>
    <row r="313" spans="9:10" x14ac:dyDescent="0.25">
      <c r="I313" s="16"/>
      <c r="J313" s="16"/>
    </row>
    <row r="314" spans="9:10" x14ac:dyDescent="0.25">
      <c r="I314" s="16"/>
      <c r="J314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Etats financiers CGF Bourse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Anouar Hassoune</dc:creator>
  <cp:lastModifiedBy>Anouar Hassoune</cp:lastModifiedBy>
  <dcterms:created xsi:type="dcterms:W3CDTF">2018-05-18T16:47:30Z</dcterms:created>
  <dcterms:modified xsi:type="dcterms:W3CDTF">2021-09-29T12:50:22Z</dcterms:modified>
</cp:coreProperties>
</file>